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ridgedk.sharepoint.com/Delte dokumenter/Danmarks Tankesports-Forbund/Styresignal_SKAT/Kommunikation til klubberne/"/>
    </mc:Choice>
  </mc:AlternateContent>
  <xr:revisionPtr revIDLastSave="358" documentId="8_{6ACBAC61-8B50-4987-B5C8-05C3DCC09D86}" xr6:coauthVersionLast="47" xr6:coauthVersionMax="47" xr10:uidLastSave="{FD1B675C-0952-45F8-90FD-D21846E91B5B}"/>
  <bookViews>
    <workbookView xWindow="-28920" yWindow="1695" windowWidth="29040" windowHeight="15840" xr2:uid="{B26632C5-398B-4A12-911A-91D834017A9D}"/>
  </bookViews>
  <sheets>
    <sheet name="Momsplig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1" i="1" l="1"/>
  <c r="S11" i="1"/>
  <c r="U11" i="1" s="1"/>
  <c r="P11" i="1"/>
  <c r="O11" i="1"/>
  <c r="Q11" i="1" s="1"/>
  <c r="L11" i="1"/>
  <c r="K11" i="1"/>
  <c r="M11" i="1" s="1"/>
  <c r="H11" i="1"/>
  <c r="G11" i="1"/>
  <c r="I11" i="1" s="1"/>
  <c r="E11" i="1"/>
  <c r="D11" i="1"/>
  <c r="C11" i="1"/>
  <c r="F41" i="1"/>
  <c r="B41" i="1"/>
  <c r="H40" i="1"/>
  <c r="G40" i="1"/>
  <c r="I40" i="1" s="1"/>
  <c r="D40" i="1"/>
  <c r="C40" i="1"/>
  <c r="E40" i="1" s="1"/>
  <c r="H39" i="1"/>
  <c r="G39" i="1"/>
  <c r="I39" i="1" s="1"/>
  <c r="D39" i="1"/>
  <c r="C39" i="1"/>
  <c r="E39" i="1" s="1"/>
  <c r="H38" i="1"/>
  <c r="G38" i="1"/>
  <c r="I38" i="1" s="1"/>
  <c r="D38" i="1"/>
  <c r="C38" i="1"/>
  <c r="E38" i="1" s="1"/>
  <c r="H37" i="1"/>
  <c r="G37" i="1"/>
  <c r="I37" i="1" s="1"/>
  <c r="D37" i="1"/>
  <c r="C37" i="1"/>
  <c r="E37" i="1" s="1"/>
  <c r="H36" i="1"/>
  <c r="G36" i="1"/>
  <c r="I36" i="1" s="1"/>
  <c r="D36" i="1"/>
  <c r="C36" i="1"/>
  <c r="E36" i="1" s="1"/>
  <c r="H35" i="1"/>
  <c r="G35" i="1"/>
  <c r="D35" i="1"/>
  <c r="C35" i="1"/>
  <c r="I34" i="1"/>
  <c r="E34" i="1"/>
  <c r="I33" i="1"/>
  <c r="E33" i="1"/>
  <c r="F30" i="1"/>
  <c r="I29" i="1"/>
  <c r="H29" i="1"/>
  <c r="G29" i="1"/>
  <c r="I28" i="1"/>
  <c r="H28" i="1"/>
  <c r="G28" i="1"/>
  <c r="E28" i="1"/>
  <c r="D28" i="1"/>
  <c r="C28" i="1"/>
  <c r="I27" i="1"/>
  <c r="H27" i="1"/>
  <c r="G27" i="1"/>
  <c r="I26" i="1"/>
  <c r="H26" i="1"/>
  <c r="G26" i="1"/>
  <c r="E26" i="1"/>
  <c r="D26" i="1"/>
  <c r="C26" i="1"/>
  <c r="I25" i="1"/>
  <c r="H25" i="1"/>
  <c r="G25" i="1"/>
  <c r="E25" i="1"/>
  <c r="D25" i="1"/>
  <c r="C25" i="1"/>
  <c r="I24" i="1"/>
  <c r="H24" i="1"/>
  <c r="G24" i="1"/>
  <c r="I23" i="1"/>
  <c r="H23" i="1"/>
  <c r="G23" i="1"/>
  <c r="F20" i="1"/>
  <c r="B20" i="1"/>
  <c r="G19" i="1"/>
  <c r="H19" i="1" s="1"/>
  <c r="I19" i="1" s="1"/>
  <c r="C19" i="1"/>
  <c r="D19" i="1" s="1"/>
  <c r="E19" i="1" s="1"/>
  <c r="G18" i="1"/>
  <c r="H18" i="1" s="1"/>
  <c r="I18" i="1" s="1"/>
  <c r="C18" i="1"/>
  <c r="D18" i="1" s="1"/>
  <c r="E18" i="1" s="1"/>
  <c r="G17" i="1"/>
  <c r="C17" i="1"/>
  <c r="F14" i="1"/>
  <c r="H13" i="1"/>
  <c r="G13" i="1"/>
  <c r="I13" i="1" s="1"/>
  <c r="D13" i="1"/>
  <c r="C13" i="1"/>
  <c r="E13" i="1" s="1"/>
  <c r="H12" i="1"/>
  <c r="G12" i="1"/>
  <c r="I12" i="1" s="1"/>
  <c r="D12" i="1"/>
  <c r="C12" i="1"/>
  <c r="E12" i="1" s="1"/>
  <c r="H10" i="1"/>
  <c r="G10" i="1"/>
  <c r="I10" i="1" s="1"/>
  <c r="D10" i="1"/>
  <c r="C10" i="1"/>
  <c r="E10" i="1" s="1"/>
  <c r="H9" i="1"/>
  <c r="G9" i="1"/>
  <c r="I9" i="1" s="1"/>
  <c r="D9" i="1"/>
  <c r="C9" i="1"/>
  <c r="E9" i="1" s="1"/>
  <c r="H8" i="1"/>
  <c r="G8" i="1"/>
  <c r="I8" i="1" s="1"/>
  <c r="H7" i="1"/>
  <c r="G7" i="1"/>
  <c r="D7" i="1"/>
  <c r="D5" i="1" s="1"/>
  <c r="C7" i="1"/>
  <c r="C5" i="1" s="1"/>
  <c r="H5" i="1"/>
  <c r="G5" i="1"/>
  <c r="F5" i="1"/>
  <c r="B5" i="1"/>
  <c r="T40" i="1"/>
  <c r="S40" i="1"/>
  <c r="U40" i="1" s="1"/>
  <c r="T39" i="1"/>
  <c r="S39" i="1"/>
  <c r="U39" i="1" s="1"/>
  <c r="T38" i="1"/>
  <c r="S38" i="1"/>
  <c r="U38" i="1" s="1"/>
  <c r="T37" i="1"/>
  <c r="S37" i="1"/>
  <c r="U37" i="1" s="1"/>
  <c r="T36" i="1"/>
  <c r="S36" i="1"/>
  <c r="U36" i="1" s="1"/>
  <c r="T35" i="1"/>
  <c r="T41" i="1" s="1"/>
  <c r="S35" i="1"/>
  <c r="U34" i="1"/>
  <c r="U33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S30" i="1" s="1"/>
  <c r="S19" i="1"/>
  <c r="T19" i="1" s="1"/>
  <c r="U19" i="1" s="1"/>
  <c r="S18" i="1"/>
  <c r="T18" i="1" s="1"/>
  <c r="U18" i="1" s="1"/>
  <c r="S17" i="1"/>
  <c r="T13" i="1"/>
  <c r="S13" i="1"/>
  <c r="U13" i="1" s="1"/>
  <c r="T12" i="1"/>
  <c r="S12" i="1"/>
  <c r="U12" i="1" s="1"/>
  <c r="T10" i="1"/>
  <c r="S10" i="1"/>
  <c r="U10" i="1" s="1"/>
  <c r="T9" i="1"/>
  <c r="S9" i="1"/>
  <c r="U9" i="1" s="1"/>
  <c r="T8" i="1"/>
  <c r="S8" i="1"/>
  <c r="U8" i="1" s="1"/>
  <c r="T7" i="1"/>
  <c r="S7" i="1"/>
  <c r="T5" i="1"/>
  <c r="S5" i="1"/>
  <c r="P40" i="1"/>
  <c r="O40" i="1"/>
  <c r="Q40" i="1" s="1"/>
  <c r="P39" i="1"/>
  <c r="O39" i="1"/>
  <c r="Q39" i="1" s="1"/>
  <c r="P38" i="1"/>
  <c r="O38" i="1"/>
  <c r="Q38" i="1" s="1"/>
  <c r="P37" i="1"/>
  <c r="O37" i="1"/>
  <c r="Q37" i="1" s="1"/>
  <c r="P36" i="1"/>
  <c r="O36" i="1"/>
  <c r="Q36" i="1" s="1"/>
  <c r="P35" i="1"/>
  <c r="O35" i="1"/>
  <c r="Q34" i="1"/>
  <c r="Q33" i="1"/>
  <c r="Q29" i="1"/>
  <c r="P29" i="1"/>
  <c r="O29" i="1"/>
  <c r="Q28" i="1"/>
  <c r="P28" i="1"/>
  <c r="O28" i="1"/>
  <c r="Q27" i="1"/>
  <c r="P27" i="1"/>
  <c r="O27" i="1"/>
  <c r="Q26" i="1"/>
  <c r="P26" i="1"/>
  <c r="O26" i="1"/>
  <c r="Q25" i="1"/>
  <c r="P25" i="1"/>
  <c r="O25" i="1"/>
  <c r="Q24" i="1"/>
  <c r="P24" i="1"/>
  <c r="O24" i="1"/>
  <c r="Q23" i="1"/>
  <c r="P23" i="1"/>
  <c r="O23" i="1"/>
  <c r="O19" i="1"/>
  <c r="P19" i="1" s="1"/>
  <c r="Q19" i="1" s="1"/>
  <c r="O18" i="1"/>
  <c r="P18" i="1" s="1"/>
  <c r="Q18" i="1" s="1"/>
  <c r="O17" i="1"/>
  <c r="P13" i="1"/>
  <c r="O13" i="1"/>
  <c r="Q13" i="1" s="1"/>
  <c r="P12" i="1"/>
  <c r="O12" i="1"/>
  <c r="Q12" i="1" s="1"/>
  <c r="P10" i="1"/>
  <c r="O10" i="1"/>
  <c r="Q10" i="1" s="1"/>
  <c r="P9" i="1"/>
  <c r="O9" i="1"/>
  <c r="Q9" i="1" s="1"/>
  <c r="P8" i="1"/>
  <c r="O8" i="1"/>
  <c r="Q8" i="1" s="1"/>
  <c r="P7" i="1"/>
  <c r="O7" i="1"/>
  <c r="P5" i="1"/>
  <c r="O5" i="1"/>
  <c r="M26" i="1"/>
  <c r="L26" i="1"/>
  <c r="M25" i="1"/>
  <c r="L25" i="1"/>
  <c r="K26" i="1"/>
  <c r="K25" i="1"/>
  <c r="R5" i="1"/>
  <c r="N5" i="1"/>
  <c r="J5" i="1"/>
  <c r="J27" i="1"/>
  <c r="M27" i="1" s="1"/>
  <c r="R41" i="1"/>
  <c r="R30" i="1"/>
  <c r="R20" i="1"/>
  <c r="L35" i="1"/>
  <c r="K35" i="1"/>
  <c r="M35" i="1" s="1"/>
  <c r="L36" i="1"/>
  <c r="K36" i="1"/>
  <c r="M36" i="1" s="1"/>
  <c r="L12" i="1"/>
  <c r="K12" i="1"/>
  <c r="M12" i="1" s="1"/>
  <c r="M28" i="1"/>
  <c r="L28" i="1"/>
  <c r="K28" i="1"/>
  <c r="L39" i="1"/>
  <c r="K39" i="1"/>
  <c r="M39" i="1" s="1"/>
  <c r="L38" i="1"/>
  <c r="K38" i="1"/>
  <c r="M38" i="1" s="1"/>
  <c r="L10" i="1"/>
  <c r="K10" i="1"/>
  <c r="M10" i="1" s="1"/>
  <c r="N41" i="1"/>
  <c r="N20" i="1"/>
  <c r="N14" i="1"/>
  <c r="L40" i="1"/>
  <c r="L37" i="1"/>
  <c r="L13" i="1"/>
  <c r="L9" i="1"/>
  <c r="L7" i="1"/>
  <c r="L46" i="1" s="1"/>
  <c r="K40" i="1"/>
  <c r="M40" i="1" s="1"/>
  <c r="K37" i="1"/>
  <c r="M37" i="1" s="1"/>
  <c r="M34" i="1"/>
  <c r="M33" i="1"/>
  <c r="K19" i="1"/>
  <c r="L19" i="1" s="1"/>
  <c r="M19" i="1" s="1"/>
  <c r="K18" i="1"/>
  <c r="L18" i="1" s="1"/>
  <c r="M18" i="1" s="1"/>
  <c r="K17" i="1"/>
  <c r="L17" i="1" s="1"/>
  <c r="M17" i="1" s="1"/>
  <c r="K13" i="1"/>
  <c r="M13" i="1" s="1"/>
  <c r="K9" i="1"/>
  <c r="M9" i="1" s="1"/>
  <c r="K7" i="1"/>
  <c r="K46" i="1" s="1"/>
  <c r="J41" i="1"/>
  <c r="J20" i="1"/>
  <c r="J23" i="1"/>
  <c r="L23" i="1" s="1"/>
  <c r="J29" i="1"/>
  <c r="K29" i="1" s="1"/>
  <c r="J24" i="1"/>
  <c r="L24" i="1" s="1"/>
  <c r="J8" i="1"/>
  <c r="J14" i="1" s="1"/>
  <c r="H41" i="1" l="1"/>
  <c r="G30" i="1"/>
  <c r="I30" i="1"/>
  <c r="F43" i="1"/>
  <c r="T30" i="1"/>
  <c r="H30" i="1"/>
  <c r="U30" i="1"/>
  <c r="O30" i="1"/>
  <c r="P41" i="1"/>
  <c r="D41" i="1"/>
  <c r="P30" i="1"/>
  <c r="Q30" i="1"/>
  <c r="C46" i="1"/>
  <c r="D46" i="1"/>
  <c r="G46" i="1"/>
  <c r="G14" i="1"/>
  <c r="H46" i="1"/>
  <c r="H14" i="1"/>
  <c r="B14" i="1"/>
  <c r="D8" i="1"/>
  <c r="D14" i="1" s="1"/>
  <c r="C8" i="1"/>
  <c r="C20" i="1"/>
  <c r="D17" i="1"/>
  <c r="G20" i="1"/>
  <c r="H17" i="1"/>
  <c r="B30" i="1"/>
  <c r="E23" i="1"/>
  <c r="D23" i="1"/>
  <c r="C23" i="1"/>
  <c r="E24" i="1"/>
  <c r="D24" i="1"/>
  <c r="C24" i="1"/>
  <c r="E27" i="1"/>
  <c r="D27" i="1"/>
  <c r="C27" i="1"/>
  <c r="E29" i="1"/>
  <c r="D29" i="1"/>
  <c r="C29" i="1"/>
  <c r="C41" i="1"/>
  <c r="E35" i="1"/>
  <c r="E41" i="1" s="1"/>
  <c r="G41" i="1"/>
  <c r="I35" i="1"/>
  <c r="I41" i="1" s="1"/>
  <c r="O46" i="1"/>
  <c r="O14" i="1"/>
  <c r="P46" i="1"/>
  <c r="P14" i="1"/>
  <c r="O20" i="1"/>
  <c r="P17" i="1"/>
  <c r="O41" i="1"/>
  <c r="Q35" i="1"/>
  <c r="Q41" i="1" s="1"/>
  <c r="S46" i="1"/>
  <c r="S14" i="1"/>
  <c r="T46" i="1"/>
  <c r="T14" i="1"/>
  <c r="S20" i="1"/>
  <c r="T17" i="1"/>
  <c r="S41" i="1"/>
  <c r="U35" i="1"/>
  <c r="U41" i="1" s="1"/>
  <c r="K5" i="1"/>
  <c r="L5" i="1"/>
  <c r="R14" i="1"/>
  <c r="R43" i="1" s="1"/>
  <c r="K27" i="1"/>
  <c r="L41" i="1"/>
  <c r="K20" i="1"/>
  <c r="K23" i="1"/>
  <c r="L8" i="1"/>
  <c r="L14" i="1" s="1"/>
  <c r="L47" i="1" s="1"/>
  <c r="M20" i="1"/>
  <c r="M29" i="1"/>
  <c r="M41" i="1"/>
  <c r="M24" i="1"/>
  <c r="K24" i="1"/>
  <c r="L27" i="1"/>
  <c r="K8" i="1"/>
  <c r="M8" i="1" s="1"/>
  <c r="L29" i="1"/>
  <c r="K41" i="1"/>
  <c r="L20" i="1"/>
  <c r="J30" i="1"/>
  <c r="J43" i="1" s="1"/>
  <c r="M23" i="1"/>
  <c r="N30" i="1"/>
  <c r="N43" i="1" s="1"/>
  <c r="C30" i="1" l="1"/>
  <c r="D30" i="1"/>
  <c r="E30" i="1"/>
  <c r="H20" i="1"/>
  <c r="H43" i="1" s="1"/>
  <c r="H45" i="1" s="1"/>
  <c r="I7" i="1" s="1"/>
  <c r="I17" i="1"/>
  <c r="I20" i="1" s="1"/>
  <c r="D20" i="1"/>
  <c r="E17" i="1"/>
  <c r="E20" i="1" s="1"/>
  <c r="E8" i="1"/>
  <c r="C14" i="1"/>
  <c r="D47" i="1"/>
  <c r="D44" i="1"/>
  <c r="B43" i="1"/>
  <c r="H47" i="1"/>
  <c r="H44" i="1"/>
  <c r="G47" i="1"/>
  <c r="G44" i="1"/>
  <c r="G43" i="1"/>
  <c r="G45" i="1" s="1"/>
  <c r="T20" i="1"/>
  <c r="U17" i="1"/>
  <c r="U20" i="1" s="1"/>
  <c r="T47" i="1"/>
  <c r="T44" i="1"/>
  <c r="T43" i="1"/>
  <c r="T45" i="1" s="1"/>
  <c r="U7" i="1" s="1"/>
  <c r="S47" i="1"/>
  <c r="S44" i="1"/>
  <c r="S43" i="1"/>
  <c r="S45" i="1" s="1"/>
  <c r="P20" i="1"/>
  <c r="P43" i="1" s="1"/>
  <c r="P45" i="1" s="1"/>
  <c r="Q7" i="1" s="1"/>
  <c r="Q17" i="1"/>
  <c r="Q20" i="1" s="1"/>
  <c r="P47" i="1"/>
  <c r="P44" i="1"/>
  <c r="O47" i="1"/>
  <c r="O44" i="1"/>
  <c r="O43" i="1"/>
  <c r="O45" i="1" s="1"/>
  <c r="K30" i="1"/>
  <c r="M30" i="1"/>
  <c r="L30" i="1"/>
  <c r="L43" i="1" s="1"/>
  <c r="L45" i="1" s="1"/>
  <c r="M7" i="1" s="1"/>
  <c r="M5" i="1" s="1"/>
  <c r="K14" i="1"/>
  <c r="K47" i="1" s="1"/>
  <c r="L44" i="1"/>
  <c r="D43" i="1" l="1"/>
  <c r="D45" i="1" s="1"/>
  <c r="E7" i="1" s="1"/>
  <c r="I46" i="1"/>
  <c r="I14" i="1"/>
  <c r="I5" i="1"/>
  <c r="C47" i="1"/>
  <c r="C44" i="1"/>
  <c r="C43" i="1"/>
  <c r="C45" i="1" s="1"/>
  <c r="Q46" i="1"/>
  <c r="Q14" i="1"/>
  <c r="Q5" i="1"/>
  <c r="U46" i="1"/>
  <c r="U14" i="1"/>
  <c r="U5" i="1"/>
  <c r="K43" i="1"/>
  <c r="K45" i="1" s="1"/>
  <c r="M14" i="1"/>
  <c r="M46" i="1"/>
  <c r="K44" i="1"/>
  <c r="E46" i="1" l="1"/>
  <c r="E14" i="1"/>
  <c r="E5" i="1"/>
  <c r="I47" i="1"/>
  <c r="I44" i="1"/>
  <c r="I43" i="1"/>
  <c r="I45" i="1" s="1"/>
  <c r="U47" i="1"/>
  <c r="U44" i="1"/>
  <c r="U43" i="1"/>
  <c r="U45" i="1" s="1"/>
  <c r="Q47" i="1"/>
  <c r="Q44" i="1"/>
  <c r="Q43" i="1"/>
  <c r="Q45" i="1" s="1"/>
  <c r="M44" i="1"/>
  <c r="M47" i="1"/>
  <c r="M43" i="1"/>
  <c r="M45" i="1" s="1"/>
  <c r="E47" i="1" l="1"/>
  <c r="E44" i="1"/>
  <c r="E43" i="1"/>
  <c r="E45" i="1" s="1"/>
</calcChain>
</file>

<file path=xl/sharedStrings.xml><?xml version="1.0" encoding="utf-8"?>
<sst xmlns="http://schemas.openxmlformats.org/spreadsheetml/2006/main" count="82" uniqueCount="46">
  <si>
    <t>Klub med mange åbne turneringer</t>
  </si>
  <si>
    <t>Nuværende</t>
  </si>
  <si>
    <t>Fasthold klub-</t>
  </si>
  <si>
    <t>Fasthold medlem-</t>
  </si>
  <si>
    <t>Budget</t>
  </si>
  <si>
    <t>bens indtægt</t>
  </si>
  <si>
    <t>mers betaling</t>
  </si>
  <si>
    <t>bens resultat</t>
  </si>
  <si>
    <t>Momspligtige indtægter</t>
  </si>
  <si>
    <t>(kontingent, som medlemmer skal betale)</t>
  </si>
  <si>
    <t>Kontingenter</t>
  </si>
  <si>
    <t>Turneringsindtægter</t>
  </si>
  <si>
    <t>Salg af mad/drikkevarer</t>
  </si>
  <si>
    <t>Lejeindtægt</t>
  </si>
  <si>
    <t>Sponsorater med moms</t>
  </si>
  <si>
    <t>Andre indt. med moms</t>
  </si>
  <si>
    <t>Arrangementer</t>
  </si>
  <si>
    <t>Momsfrie indtægter</t>
  </si>
  <si>
    <t>Sponsorater uden moms</t>
  </si>
  <si>
    <t>Tilskud</t>
  </si>
  <si>
    <t>Renteindtægter</t>
  </si>
  <si>
    <t>Udgifter med moms</t>
  </si>
  <si>
    <t>Indkøb</t>
  </si>
  <si>
    <t>Andre turn. Omk</t>
  </si>
  <si>
    <t xml:space="preserve">Kontingent til DBf </t>
  </si>
  <si>
    <t>Bordafgift DBf</t>
  </si>
  <si>
    <t>Andre lokaleomk. med moms</t>
  </si>
  <si>
    <t>Administration med moms</t>
  </si>
  <si>
    <t>Udgifter uden moms</t>
  </si>
  <si>
    <t>Lønninger</t>
  </si>
  <si>
    <t>Forsikringer</t>
  </si>
  <si>
    <t>Husleje uden moms</t>
  </si>
  <si>
    <t>Bankomkostninger</t>
  </si>
  <si>
    <t>Lokaleomk, uden moms</t>
  </si>
  <si>
    <t>Administration uden moms</t>
  </si>
  <si>
    <t>Resultat</t>
  </si>
  <si>
    <t>Forøget fakturering</t>
  </si>
  <si>
    <t>Ændring, klubbens resultat</t>
  </si>
  <si>
    <t>Relativ kontingentstigning (12 A i info)</t>
  </si>
  <si>
    <t>Relativ stigning i generel betaling (12 B i info)</t>
  </si>
  <si>
    <t>Klub med mange momspligtige udgifter</t>
  </si>
  <si>
    <t>Klub med mange udgifter uden moms</t>
  </si>
  <si>
    <t>Arket er låst med kode "moms"</t>
  </si>
  <si>
    <t>Der kan kun indtasted i de grå celler</t>
  </si>
  <si>
    <t>Din klub-indtast i de grå felter</t>
  </si>
  <si>
    <t>Lille klub (kan blive momsfrie uden åbne huse m.v.)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</si>
</sst>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0.0%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Baguet Script"/>
    </font>
    <font>
      <sz val="11"/>
      <color theme="1"/>
      <name val="Baguet Script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4" xfId="0" applyNumberFormat="1" applyBorder="1"/>
    <xf numFmtId="164" fontId="1" fillId="0" borderId="4" xfId="0" applyNumberFormat="1" applyFont="1" applyBorder="1"/>
    <xf numFmtId="164" fontId="0" fillId="0" borderId="6" xfId="0" applyNumberFormat="1" applyBorder="1"/>
    <xf numFmtId="164" fontId="0" fillId="2" borderId="0" xfId="0" applyNumberFormat="1" applyFill="1"/>
    <xf numFmtId="164" fontId="1" fillId="2" borderId="0" xfId="0" applyNumberFormat="1" applyFont="1" applyFill="1"/>
    <xf numFmtId="164" fontId="0" fillId="2" borderId="7" xfId="0" applyNumberFormat="1" applyFill="1" applyBorder="1"/>
    <xf numFmtId="164" fontId="0" fillId="3" borderId="0" xfId="0" applyNumberFormat="1" applyFill="1"/>
    <xf numFmtId="164" fontId="1" fillId="3" borderId="0" xfId="0" applyNumberFormat="1" applyFont="1" applyFill="1"/>
    <xf numFmtId="164" fontId="0" fillId="3" borderId="7" xfId="0" applyNumberFormat="1" applyFill="1" applyBorder="1"/>
    <xf numFmtId="164" fontId="0" fillId="4" borderId="5" xfId="0" applyNumberFormat="1" applyFill="1" applyBorder="1"/>
    <xf numFmtId="0" fontId="0" fillId="0" borderId="8" xfId="0" applyBorder="1"/>
    <xf numFmtId="165" fontId="0" fillId="2" borderId="9" xfId="0" applyNumberFormat="1" applyFill="1" applyBorder="1"/>
    <xf numFmtId="165" fontId="0" fillId="3" borderId="9" xfId="0" applyNumberFormat="1" applyFill="1" applyBorder="1"/>
    <xf numFmtId="165" fontId="0" fillId="4" borderId="9" xfId="0" applyNumberFormat="1" applyFill="1" applyBorder="1"/>
    <xf numFmtId="164" fontId="0" fillId="4" borderId="0" xfId="0" applyNumberFormat="1" applyFill="1"/>
    <xf numFmtId="164" fontId="1" fillId="4" borderId="0" xfId="0" applyNumberFormat="1" applyFont="1" applyFill="1"/>
    <xf numFmtId="164" fontId="0" fillId="4" borderId="7" xfId="0" applyNumberFormat="1" applyFill="1" applyBorder="1"/>
    <xf numFmtId="164" fontId="2" fillId="0" borderId="4" xfId="0" applyNumberFormat="1" applyFont="1" applyBorder="1"/>
    <xf numFmtId="164" fontId="2" fillId="2" borderId="0" xfId="0" applyNumberFormat="1" applyFont="1" applyFill="1"/>
    <xf numFmtId="164" fontId="2" fillId="3" borderId="0" xfId="0" applyNumberFormat="1" applyFont="1" applyFill="1"/>
    <xf numFmtId="164" fontId="2" fillId="4" borderId="0" xfId="0" applyNumberFormat="1" applyFont="1" applyFill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4" fontId="0" fillId="4" borderId="0" xfId="0" applyNumberFormat="1" applyFill="1" applyBorder="1"/>
    <xf numFmtId="0" fontId="0" fillId="0" borderId="0" xfId="0" applyBorder="1"/>
    <xf numFmtId="164" fontId="0" fillId="5" borderId="4" xfId="0" applyNumberFormat="1" applyFill="1" applyBorder="1" applyProtection="1">
      <protection locked="0"/>
    </xf>
    <xf numFmtId="164" fontId="0" fillId="0" borderId="4" xfId="0" applyNumberFormat="1" applyFill="1" applyBorder="1" applyProtection="1"/>
    <xf numFmtId="0" fontId="4" fillId="4" borderId="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164" fontId="0" fillId="2" borderId="0" xfId="0" applyNumberFormat="1" applyFill="1" applyBorder="1"/>
    <xf numFmtId="164" fontId="0" fillId="3" borderId="0" xfId="0" applyNumberFormat="1" applyFill="1" applyBorder="1"/>
    <xf numFmtId="164" fontId="2" fillId="2" borderId="0" xfId="0" applyNumberFormat="1" applyFont="1" applyFill="1" applyBorder="1"/>
    <xf numFmtId="164" fontId="2" fillId="3" borderId="0" xfId="0" applyNumberFormat="1" applyFont="1" applyFill="1" applyBorder="1"/>
    <xf numFmtId="164" fontId="2" fillId="4" borderId="5" xfId="0" applyNumberFormat="1" applyFont="1" applyFill="1" applyBorder="1"/>
    <xf numFmtId="164" fontId="1" fillId="2" borderId="0" xfId="0" applyNumberFormat="1" applyFont="1" applyFill="1" applyBorder="1"/>
    <xf numFmtId="164" fontId="1" fillId="3" borderId="0" xfId="0" applyNumberFormat="1" applyFont="1" applyFill="1" applyBorder="1"/>
    <xf numFmtId="164" fontId="1" fillId="4" borderId="5" xfId="0" applyNumberFormat="1" applyFont="1" applyFill="1" applyBorder="1"/>
    <xf numFmtId="164" fontId="0" fillId="4" borderId="10" xfId="0" applyNumberFormat="1" applyFill="1" applyBorder="1"/>
    <xf numFmtId="165" fontId="0" fillId="4" borderId="11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3EF0-1DA4-4F8D-A6C5-BCB7995821A1}">
  <dimension ref="A1:V47"/>
  <sheetViews>
    <sheetView tabSelected="1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B33" sqref="B33"/>
    </sheetView>
  </sheetViews>
  <sheetFormatPr defaultRowHeight="15" x14ac:dyDescent="0.25"/>
  <cols>
    <col min="1" max="1" width="38.7109375" customWidth="1"/>
    <col min="2" max="2" width="9" bestFit="1" customWidth="1"/>
    <col min="3" max="3" width="10.28515625" customWidth="1"/>
    <col min="4" max="4" width="12.7109375" customWidth="1"/>
    <col min="5" max="5" width="9.7109375" customWidth="1"/>
    <col min="6" max="6" width="9" bestFit="1" customWidth="1"/>
    <col min="7" max="7" width="10.85546875" bestFit="1" customWidth="1"/>
    <col min="8" max="8" width="13.7109375" bestFit="1" customWidth="1"/>
    <col min="9" max="9" width="10.85546875" bestFit="1" customWidth="1"/>
    <col min="10" max="10" width="8.7109375" bestFit="1" customWidth="1"/>
    <col min="11" max="11" width="10.7109375" bestFit="1" customWidth="1"/>
    <col min="12" max="12" width="13.28515625" bestFit="1" customWidth="1"/>
    <col min="13" max="13" width="10.7109375" bestFit="1" customWidth="1"/>
    <col min="14" max="14" width="8.7109375" bestFit="1" customWidth="1"/>
    <col min="15" max="15" width="10.7109375" bestFit="1" customWidth="1"/>
    <col min="16" max="16" width="13.28515625" bestFit="1" customWidth="1"/>
    <col min="17" max="17" width="10.7109375" bestFit="1" customWidth="1"/>
    <col min="18" max="18" width="8.7109375" bestFit="1" customWidth="1"/>
    <col min="19" max="19" width="10.7109375" bestFit="1" customWidth="1"/>
    <col min="20" max="20" width="13.28515625" bestFit="1" customWidth="1"/>
    <col min="21" max="21" width="10.85546875" bestFit="1" customWidth="1"/>
  </cols>
  <sheetData>
    <row r="1" spans="1:22" x14ac:dyDescent="0.25">
      <c r="A1" s="2" t="s">
        <v>42</v>
      </c>
      <c r="B1" s="49" t="s">
        <v>44</v>
      </c>
      <c r="C1" s="50"/>
      <c r="D1" s="50"/>
      <c r="E1" s="51"/>
      <c r="F1" s="49" t="s">
        <v>45</v>
      </c>
      <c r="G1" s="50"/>
      <c r="H1" s="50"/>
      <c r="I1" s="51"/>
      <c r="J1" s="49" t="s">
        <v>0</v>
      </c>
      <c r="K1" s="50"/>
      <c r="L1" s="50"/>
      <c r="M1" s="50"/>
      <c r="N1" s="49" t="s">
        <v>40</v>
      </c>
      <c r="O1" s="50"/>
      <c r="P1" s="50"/>
      <c r="Q1" s="51"/>
      <c r="R1" s="49" t="s">
        <v>41</v>
      </c>
      <c r="S1" s="50"/>
      <c r="T1" s="50"/>
      <c r="U1" s="51"/>
    </row>
    <row r="2" spans="1:22" x14ac:dyDescent="0.25">
      <c r="A2" s="2" t="s">
        <v>43</v>
      </c>
      <c r="B2" s="25" t="s">
        <v>1</v>
      </c>
      <c r="C2" s="26" t="s">
        <v>2</v>
      </c>
      <c r="D2" s="27" t="s">
        <v>3</v>
      </c>
      <c r="E2" s="37" t="s">
        <v>2</v>
      </c>
      <c r="F2" s="25" t="s">
        <v>1</v>
      </c>
      <c r="G2" s="26" t="s">
        <v>2</v>
      </c>
      <c r="H2" s="27" t="s">
        <v>3</v>
      </c>
      <c r="I2" s="28" t="s">
        <v>2</v>
      </c>
      <c r="J2" s="25" t="s">
        <v>1</v>
      </c>
      <c r="K2" s="26" t="s">
        <v>2</v>
      </c>
      <c r="L2" s="27" t="s">
        <v>3</v>
      </c>
      <c r="M2" s="28" t="s">
        <v>2</v>
      </c>
      <c r="N2" s="25" t="s">
        <v>1</v>
      </c>
      <c r="O2" s="26" t="s">
        <v>2</v>
      </c>
      <c r="P2" s="27" t="s">
        <v>3</v>
      </c>
      <c r="Q2" s="28" t="s">
        <v>2</v>
      </c>
      <c r="R2" s="25" t="s">
        <v>1</v>
      </c>
      <c r="S2" s="26" t="s">
        <v>2</v>
      </c>
      <c r="T2" s="27" t="s">
        <v>3</v>
      </c>
      <c r="U2" s="28" t="s">
        <v>2</v>
      </c>
    </row>
    <row r="3" spans="1:22" x14ac:dyDescent="0.25">
      <c r="A3" s="2"/>
      <c r="B3" s="29" t="s">
        <v>4</v>
      </c>
      <c r="C3" s="30" t="s">
        <v>5</v>
      </c>
      <c r="D3" s="31" t="s">
        <v>6</v>
      </c>
      <c r="E3" s="38" t="s">
        <v>7</v>
      </c>
      <c r="F3" s="29" t="s">
        <v>4</v>
      </c>
      <c r="G3" s="30" t="s">
        <v>5</v>
      </c>
      <c r="H3" s="31" t="s">
        <v>6</v>
      </c>
      <c r="I3" s="32" t="s">
        <v>7</v>
      </c>
      <c r="J3" s="29" t="s">
        <v>4</v>
      </c>
      <c r="K3" s="30" t="s">
        <v>5</v>
      </c>
      <c r="L3" s="31" t="s">
        <v>6</v>
      </c>
      <c r="M3" s="32" t="s">
        <v>7</v>
      </c>
      <c r="N3" s="29" t="s">
        <v>4</v>
      </c>
      <c r="O3" s="30" t="s">
        <v>5</v>
      </c>
      <c r="P3" s="31" t="s">
        <v>6</v>
      </c>
      <c r="Q3" s="32" t="s">
        <v>7</v>
      </c>
      <c r="R3" s="29" t="s">
        <v>4</v>
      </c>
      <c r="S3" s="30" t="s">
        <v>5</v>
      </c>
      <c r="T3" s="31" t="s">
        <v>6</v>
      </c>
      <c r="U3" s="32" t="s">
        <v>7</v>
      </c>
    </row>
    <row r="4" spans="1:22" x14ac:dyDescent="0.25">
      <c r="A4" s="1" t="s">
        <v>8</v>
      </c>
      <c r="B4" s="3"/>
      <c r="C4" s="39"/>
      <c r="D4" s="40"/>
      <c r="E4" s="12"/>
      <c r="F4" s="3"/>
      <c r="G4" s="6"/>
      <c r="H4" s="9"/>
      <c r="I4" s="17"/>
      <c r="J4" s="3"/>
      <c r="K4" s="6"/>
      <c r="L4" s="9"/>
      <c r="M4" s="17"/>
      <c r="N4" s="3"/>
      <c r="O4" s="6"/>
      <c r="P4" s="9"/>
      <c r="Q4" s="17"/>
      <c r="R4" s="3"/>
      <c r="S4" s="6"/>
      <c r="T4" s="9"/>
      <c r="U4" s="17"/>
    </row>
    <row r="5" spans="1:22" x14ac:dyDescent="0.25">
      <c r="A5" s="24" t="s">
        <v>9</v>
      </c>
      <c r="B5" s="20">
        <f>+B7</f>
        <v>0</v>
      </c>
      <c r="C5" s="41">
        <f>+C7*1.25</f>
        <v>0</v>
      </c>
      <c r="D5" s="42">
        <f>+D7*1.25</f>
        <v>0</v>
      </c>
      <c r="E5" s="43">
        <f>+E7*1.25</f>
        <v>0</v>
      </c>
      <c r="F5" s="20">
        <f>+F7</f>
        <v>36000</v>
      </c>
      <c r="G5" s="21">
        <f>+G7*1.25</f>
        <v>45000</v>
      </c>
      <c r="H5" s="22">
        <f>+H7*1.25</f>
        <v>36000</v>
      </c>
      <c r="I5" s="23">
        <f>+I7*1.25</f>
        <v>43125</v>
      </c>
      <c r="J5" s="20">
        <f>+J7</f>
        <v>230000</v>
      </c>
      <c r="K5" s="21">
        <f>+K7*1.25</f>
        <v>287500</v>
      </c>
      <c r="L5" s="22">
        <f>+L7*1.25</f>
        <v>230000</v>
      </c>
      <c r="M5" s="23">
        <f>+M7*1.25</f>
        <v>315750</v>
      </c>
      <c r="N5" s="20">
        <f>+N7</f>
        <v>334590</v>
      </c>
      <c r="O5" s="21">
        <f>+O7*1.25</f>
        <v>418237.5</v>
      </c>
      <c r="P5" s="22">
        <f>+P7*1.25</f>
        <v>334590</v>
      </c>
      <c r="Q5" s="23">
        <f>+Q7*1.25</f>
        <v>383937.5</v>
      </c>
      <c r="R5" s="20">
        <f>+R7</f>
        <v>261400</v>
      </c>
      <c r="S5" s="21">
        <f>+S7*1.25</f>
        <v>326750</v>
      </c>
      <c r="T5" s="22">
        <f>+T7*1.25</f>
        <v>261400</v>
      </c>
      <c r="U5" s="23">
        <f>+U7*1.25</f>
        <v>319750</v>
      </c>
    </row>
    <row r="6" spans="1:22" x14ac:dyDescent="0.25">
      <c r="A6" s="24"/>
      <c r="B6" s="20"/>
      <c r="C6" s="41"/>
      <c r="D6" s="42"/>
      <c r="E6" s="43"/>
      <c r="F6" s="3"/>
      <c r="G6" s="21"/>
      <c r="H6" s="22"/>
      <c r="I6" s="23"/>
      <c r="J6" s="20"/>
      <c r="K6" s="21"/>
      <c r="L6" s="22"/>
      <c r="M6" s="23"/>
      <c r="N6" s="3"/>
      <c r="O6" s="21"/>
      <c r="P6" s="22"/>
      <c r="Q6" s="23"/>
      <c r="R6" s="3"/>
      <c r="S6" s="21"/>
      <c r="T6" s="22"/>
      <c r="U6" s="23"/>
    </row>
    <row r="7" spans="1:22" x14ac:dyDescent="0.25">
      <c r="A7" t="s">
        <v>10</v>
      </c>
      <c r="B7" s="35"/>
      <c r="C7" s="39">
        <f>+B7</f>
        <v>0</v>
      </c>
      <c r="D7" s="40">
        <f>+B7*0.8</f>
        <v>0</v>
      </c>
      <c r="E7" s="12">
        <f>+D7-D45</f>
        <v>0</v>
      </c>
      <c r="F7" s="3">
        <v>36000</v>
      </c>
      <c r="G7" s="6">
        <f>+F7</f>
        <v>36000</v>
      </c>
      <c r="H7" s="9">
        <f>+F7*0.8</f>
        <v>28800</v>
      </c>
      <c r="I7" s="17">
        <f>+H7-H45</f>
        <v>34500</v>
      </c>
      <c r="J7" s="3">
        <v>230000</v>
      </c>
      <c r="K7" s="6">
        <f>+J7</f>
        <v>230000</v>
      </c>
      <c r="L7" s="9">
        <f>+J7*0.8</f>
        <v>184000</v>
      </c>
      <c r="M7" s="17">
        <f>+L7-L45</f>
        <v>252600</v>
      </c>
      <c r="N7" s="3">
        <v>334590</v>
      </c>
      <c r="O7" s="6">
        <f>+N7</f>
        <v>334590</v>
      </c>
      <c r="P7" s="9">
        <f>+N7*0.8</f>
        <v>267672</v>
      </c>
      <c r="Q7" s="17">
        <f>+P7-P45</f>
        <v>307150</v>
      </c>
      <c r="R7" s="3">
        <v>261400</v>
      </c>
      <c r="S7" s="6">
        <f>+R7</f>
        <v>261400</v>
      </c>
      <c r="T7" s="9">
        <f>+R7*0.8</f>
        <v>209120</v>
      </c>
      <c r="U7" s="17">
        <f>+T7-T45</f>
        <v>255800</v>
      </c>
    </row>
    <row r="8" spans="1:22" x14ac:dyDescent="0.25">
      <c r="A8" t="s">
        <v>11</v>
      </c>
      <c r="B8" s="35"/>
      <c r="C8" s="39">
        <f t="shared" ref="C8:C11" si="0">+B8</f>
        <v>0</v>
      </c>
      <c r="D8" s="40">
        <f t="shared" ref="D8:D10" si="1">+B8*0.8</f>
        <v>0</v>
      </c>
      <c r="E8" s="12">
        <f t="shared" ref="E8:E10" si="2">+C8*0.8</f>
        <v>0</v>
      </c>
      <c r="F8" s="3">
        <v>25000</v>
      </c>
      <c r="G8" s="6">
        <f t="shared" ref="G8:G11" si="3">+F8</f>
        <v>25000</v>
      </c>
      <c r="H8" s="9">
        <f t="shared" ref="H8:H11" si="4">+F8*0.8</f>
        <v>20000</v>
      </c>
      <c r="I8" s="17">
        <f t="shared" ref="I8:I11" si="5">+G8*0.8</f>
        <v>20000</v>
      </c>
      <c r="J8" s="3">
        <f>38000+3000+16500+9250+16500+15000+42000+9000+8400+27100+14000+7250</f>
        <v>206000</v>
      </c>
      <c r="K8" s="6">
        <f t="shared" ref="K8:K13" si="6">+J8</f>
        <v>206000</v>
      </c>
      <c r="L8" s="9">
        <f t="shared" ref="L8:M13" si="7">+J8*0.8</f>
        <v>164800</v>
      </c>
      <c r="M8" s="17">
        <f t="shared" si="7"/>
        <v>164800</v>
      </c>
      <c r="N8" s="3">
        <v>30000</v>
      </c>
      <c r="O8" s="6">
        <f t="shared" ref="O8:O11" si="8">+N8</f>
        <v>30000</v>
      </c>
      <c r="P8" s="9">
        <f t="shared" ref="P8:P11" si="9">+N8*0.8</f>
        <v>24000</v>
      </c>
      <c r="Q8" s="17">
        <f t="shared" ref="Q8:Q11" si="10">+O8*0.8</f>
        <v>24000</v>
      </c>
      <c r="R8" s="3">
        <v>45000</v>
      </c>
      <c r="S8" s="6">
        <f t="shared" ref="S8:S11" si="11">+R8</f>
        <v>45000</v>
      </c>
      <c r="T8" s="9">
        <f t="shared" ref="T8:T11" si="12">+R8*0.8</f>
        <v>36000</v>
      </c>
      <c r="U8" s="17">
        <f t="shared" ref="U8:U11" si="13">+S8*0.8</f>
        <v>36000</v>
      </c>
    </row>
    <row r="9" spans="1:22" x14ac:dyDescent="0.25">
      <c r="A9" t="s">
        <v>12</v>
      </c>
      <c r="B9" s="35"/>
      <c r="C9" s="39">
        <f t="shared" si="0"/>
        <v>0</v>
      </c>
      <c r="D9" s="40">
        <f t="shared" si="1"/>
        <v>0</v>
      </c>
      <c r="E9" s="12">
        <f t="shared" si="2"/>
        <v>0</v>
      </c>
      <c r="F9" s="3">
        <v>7000</v>
      </c>
      <c r="G9" s="6">
        <f t="shared" si="3"/>
        <v>7000</v>
      </c>
      <c r="H9" s="9">
        <f t="shared" si="4"/>
        <v>5600</v>
      </c>
      <c r="I9" s="17">
        <f t="shared" si="5"/>
        <v>5600</v>
      </c>
      <c r="J9" s="3">
        <v>88000</v>
      </c>
      <c r="K9" s="6">
        <f t="shared" si="6"/>
        <v>88000</v>
      </c>
      <c r="L9" s="9">
        <f t="shared" si="7"/>
        <v>70400</v>
      </c>
      <c r="M9" s="17">
        <f t="shared" si="7"/>
        <v>70400</v>
      </c>
      <c r="N9" s="3">
        <v>75000</v>
      </c>
      <c r="O9" s="6">
        <f t="shared" si="8"/>
        <v>75000</v>
      </c>
      <c r="P9" s="9">
        <f t="shared" si="9"/>
        <v>60000</v>
      </c>
      <c r="Q9" s="17">
        <f t="shared" si="10"/>
        <v>60000</v>
      </c>
      <c r="R9" s="3">
        <v>15000</v>
      </c>
      <c r="S9" s="6">
        <f t="shared" si="11"/>
        <v>15000</v>
      </c>
      <c r="T9" s="9">
        <f t="shared" si="12"/>
        <v>12000</v>
      </c>
      <c r="U9" s="17">
        <f t="shared" si="13"/>
        <v>12000</v>
      </c>
    </row>
    <row r="10" spans="1:22" x14ac:dyDescent="0.25">
      <c r="A10" t="s">
        <v>13</v>
      </c>
      <c r="B10" s="35"/>
      <c r="C10" s="39">
        <f t="shared" si="0"/>
        <v>0</v>
      </c>
      <c r="D10" s="40">
        <f t="shared" si="1"/>
        <v>0</v>
      </c>
      <c r="E10" s="12">
        <f t="shared" si="2"/>
        <v>0</v>
      </c>
      <c r="F10" s="3">
        <v>0</v>
      </c>
      <c r="G10" s="6">
        <f t="shared" si="3"/>
        <v>0</v>
      </c>
      <c r="H10" s="9">
        <f t="shared" si="4"/>
        <v>0</v>
      </c>
      <c r="I10" s="17">
        <f t="shared" si="5"/>
        <v>0</v>
      </c>
      <c r="J10" s="3">
        <v>0</v>
      </c>
      <c r="K10" s="6">
        <f t="shared" ref="K10:K11" si="14">+J10</f>
        <v>0</v>
      </c>
      <c r="L10" s="9">
        <f t="shared" ref="L10:L11" si="15">+J10*0.8</f>
        <v>0</v>
      </c>
      <c r="M10" s="17">
        <f t="shared" ref="M10:M11" si="16">+K10*0.8</f>
        <v>0</v>
      </c>
      <c r="N10" s="3">
        <v>10000</v>
      </c>
      <c r="O10" s="6">
        <f t="shared" si="8"/>
        <v>10000</v>
      </c>
      <c r="P10" s="9">
        <f t="shared" si="9"/>
        <v>8000</v>
      </c>
      <c r="Q10" s="17">
        <f t="shared" si="10"/>
        <v>8000</v>
      </c>
      <c r="R10" s="3"/>
      <c r="S10" s="6">
        <f t="shared" si="11"/>
        <v>0</v>
      </c>
      <c r="T10" s="9">
        <f t="shared" si="12"/>
        <v>0</v>
      </c>
      <c r="U10" s="17">
        <f t="shared" si="13"/>
        <v>0</v>
      </c>
    </row>
    <row r="11" spans="1:22" x14ac:dyDescent="0.25">
      <c r="A11" t="s">
        <v>14</v>
      </c>
      <c r="B11" s="35"/>
      <c r="C11" s="39">
        <f t="shared" si="0"/>
        <v>0</v>
      </c>
      <c r="D11" s="40">
        <f t="shared" ref="D11" si="17">+B11*0.8</f>
        <v>0</v>
      </c>
      <c r="E11" s="12">
        <f t="shared" ref="E11" si="18">+C11*0.8</f>
        <v>0</v>
      </c>
      <c r="F11" s="3">
        <v>0</v>
      </c>
      <c r="G11" s="6">
        <f t="shared" si="3"/>
        <v>0</v>
      </c>
      <c r="H11" s="9">
        <f t="shared" si="4"/>
        <v>0</v>
      </c>
      <c r="I11" s="17">
        <f t="shared" si="5"/>
        <v>0</v>
      </c>
      <c r="J11" s="3"/>
      <c r="K11" s="6">
        <f t="shared" si="14"/>
        <v>0</v>
      </c>
      <c r="L11" s="9">
        <f t="shared" si="15"/>
        <v>0</v>
      </c>
      <c r="M11" s="17">
        <f t="shared" si="16"/>
        <v>0</v>
      </c>
      <c r="N11" s="3">
        <v>9000</v>
      </c>
      <c r="O11" s="6">
        <f t="shared" si="8"/>
        <v>9000</v>
      </c>
      <c r="P11" s="9">
        <f t="shared" si="9"/>
        <v>7200</v>
      </c>
      <c r="Q11" s="17">
        <f t="shared" si="10"/>
        <v>7200</v>
      </c>
      <c r="R11" s="3"/>
      <c r="S11" s="6">
        <f t="shared" si="11"/>
        <v>0</v>
      </c>
      <c r="T11" s="9">
        <f t="shared" si="12"/>
        <v>0</v>
      </c>
      <c r="U11" s="17">
        <f t="shared" si="13"/>
        <v>0</v>
      </c>
    </row>
    <row r="12" spans="1:22" x14ac:dyDescent="0.25">
      <c r="A12" t="s">
        <v>15</v>
      </c>
      <c r="B12" s="35"/>
      <c r="C12" s="39">
        <f t="shared" ref="C12:C13" si="19">+B12</f>
        <v>0</v>
      </c>
      <c r="D12" s="40">
        <f t="shared" ref="D12:D13" si="20">+B12*0.8</f>
        <v>0</v>
      </c>
      <c r="E12" s="12">
        <f t="shared" ref="E12:E13" si="21">+C12*0.8</f>
        <v>0</v>
      </c>
      <c r="F12" s="3">
        <v>0</v>
      </c>
      <c r="G12" s="6">
        <f t="shared" ref="G12:G13" si="22">+F12</f>
        <v>0</v>
      </c>
      <c r="H12" s="9">
        <f t="shared" ref="H12:H13" si="23">+F12*0.8</f>
        <v>0</v>
      </c>
      <c r="I12" s="12">
        <f t="shared" ref="I12:I13" si="24">+G12*0.8</f>
        <v>0</v>
      </c>
      <c r="J12" s="3"/>
      <c r="K12" s="6">
        <f t="shared" ref="K12" si="25">+J12</f>
        <v>0</v>
      </c>
      <c r="L12" s="9">
        <f t="shared" ref="L12" si="26">+J12*0.8</f>
        <v>0</v>
      </c>
      <c r="M12" s="12">
        <f t="shared" ref="M12" si="27">+K12*0.8</f>
        <v>0</v>
      </c>
      <c r="N12" s="3"/>
      <c r="O12" s="6">
        <f t="shared" ref="O12:O13" si="28">+N12</f>
        <v>0</v>
      </c>
      <c r="P12" s="9">
        <f t="shared" ref="P12:P13" si="29">+N12*0.8</f>
        <v>0</v>
      </c>
      <c r="Q12" s="12">
        <f t="shared" ref="Q12:Q13" si="30">+O12*0.8</f>
        <v>0</v>
      </c>
      <c r="R12" s="3"/>
      <c r="S12" s="6">
        <f t="shared" ref="S12:S13" si="31">+R12</f>
        <v>0</v>
      </c>
      <c r="T12" s="9">
        <f t="shared" ref="T12:T13" si="32">+R12*0.8</f>
        <v>0</v>
      </c>
      <c r="U12" s="33">
        <f t="shared" ref="U12:U13" si="33">+S12*0.8</f>
        <v>0</v>
      </c>
      <c r="V12" s="34"/>
    </row>
    <row r="13" spans="1:22" x14ac:dyDescent="0.25">
      <c r="A13" t="s">
        <v>16</v>
      </c>
      <c r="B13" s="35"/>
      <c r="C13" s="39">
        <f t="shared" si="19"/>
        <v>0</v>
      </c>
      <c r="D13" s="40">
        <f t="shared" si="20"/>
        <v>0</v>
      </c>
      <c r="E13" s="12">
        <f t="shared" si="21"/>
        <v>0</v>
      </c>
      <c r="F13" s="3">
        <v>0</v>
      </c>
      <c r="G13" s="6">
        <f t="shared" si="22"/>
        <v>0</v>
      </c>
      <c r="H13" s="9">
        <f t="shared" si="23"/>
        <v>0</v>
      </c>
      <c r="I13" s="17">
        <f t="shared" si="24"/>
        <v>0</v>
      </c>
      <c r="J13" s="3">
        <v>11000</v>
      </c>
      <c r="K13" s="6">
        <f t="shared" si="6"/>
        <v>11000</v>
      </c>
      <c r="L13" s="9">
        <f t="shared" si="7"/>
        <v>8800</v>
      </c>
      <c r="M13" s="17">
        <f t="shared" si="7"/>
        <v>8800</v>
      </c>
      <c r="N13" s="3">
        <v>50000</v>
      </c>
      <c r="O13" s="6">
        <f t="shared" si="28"/>
        <v>50000</v>
      </c>
      <c r="P13" s="9">
        <f t="shared" si="29"/>
        <v>40000</v>
      </c>
      <c r="Q13" s="17">
        <f t="shared" si="30"/>
        <v>40000</v>
      </c>
      <c r="R13" s="3"/>
      <c r="S13" s="6">
        <f t="shared" si="31"/>
        <v>0</v>
      </c>
      <c r="T13" s="9">
        <f t="shared" si="32"/>
        <v>0</v>
      </c>
      <c r="U13" s="17">
        <f t="shared" si="33"/>
        <v>0</v>
      </c>
    </row>
    <row r="14" spans="1:22" x14ac:dyDescent="0.25">
      <c r="B14" s="4">
        <f t="shared" ref="B14:I14" si="34">SUM(B7:B13)</f>
        <v>0</v>
      </c>
      <c r="C14" s="44">
        <f t="shared" si="34"/>
        <v>0</v>
      </c>
      <c r="D14" s="45">
        <f t="shared" si="34"/>
        <v>0</v>
      </c>
      <c r="E14" s="46">
        <f t="shared" si="34"/>
        <v>0</v>
      </c>
      <c r="F14" s="4">
        <f t="shared" si="34"/>
        <v>68000</v>
      </c>
      <c r="G14" s="7">
        <f t="shared" si="34"/>
        <v>68000</v>
      </c>
      <c r="H14" s="10">
        <f t="shared" si="34"/>
        <v>54400</v>
      </c>
      <c r="I14" s="18">
        <f t="shared" si="34"/>
        <v>60100</v>
      </c>
      <c r="J14" s="4">
        <f t="shared" ref="J14:N14" si="35">SUM(J7:J13)</f>
        <v>535000</v>
      </c>
      <c r="K14" s="7">
        <f t="shared" si="35"/>
        <v>535000</v>
      </c>
      <c r="L14" s="10">
        <f t="shared" si="35"/>
        <v>428000</v>
      </c>
      <c r="M14" s="18">
        <f t="shared" si="35"/>
        <v>496600</v>
      </c>
      <c r="N14" s="4">
        <f t="shared" si="35"/>
        <v>508590</v>
      </c>
      <c r="O14" s="7">
        <f t="shared" ref="O14:Q14" si="36">SUM(O7:O13)</f>
        <v>508590</v>
      </c>
      <c r="P14" s="10">
        <f t="shared" si="36"/>
        <v>406872</v>
      </c>
      <c r="Q14" s="18">
        <f t="shared" si="36"/>
        <v>446350</v>
      </c>
      <c r="R14" s="4">
        <f t="shared" ref="R14:U14" si="37">SUM(R7:R13)</f>
        <v>321400</v>
      </c>
      <c r="S14" s="7">
        <f t="shared" si="37"/>
        <v>321400</v>
      </c>
      <c r="T14" s="10">
        <f t="shared" si="37"/>
        <v>257120</v>
      </c>
      <c r="U14" s="18">
        <f t="shared" si="37"/>
        <v>303800</v>
      </c>
    </row>
    <row r="15" spans="1:22" x14ac:dyDescent="0.25">
      <c r="B15" s="3"/>
      <c r="C15" s="39"/>
      <c r="D15" s="40"/>
      <c r="E15" s="12"/>
      <c r="F15" s="3"/>
      <c r="G15" s="6"/>
      <c r="H15" s="9"/>
      <c r="I15" s="17"/>
      <c r="J15" s="3"/>
      <c r="K15" s="6"/>
      <c r="L15" s="9"/>
      <c r="M15" s="17"/>
      <c r="N15" s="3"/>
      <c r="O15" s="6"/>
      <c r="P15" s="9"/>
      <c r="Q15" s="17"/>
      <c r="R15" s="3"/>
      <c r="S15" s="6"/>
      <c r="T15" s="9"/>
      <c r="U15" s="17"/>
    </row>
    <row r="16" spans="1:22" x14ac:dyDescent="0.25">
      <c r="A16" s="1" t="s">
        <v>17</v>
      </c>
      <c r="B16" s="3"/>
      <c r="C16" s="39"/>
      <c r="D16" s="40"/>
      <c r="E16" s="12"/>
      <c r="F16" s="3"/>
      <c r="G16" s="6"/>
      <c r="H16" s="9"/>
      <c r="I16" s="17"/>
      <c r="J16" s="3"/>
      <c r="K16" s="6"/>
      <c r="L16" s="9"/>
      <c r="M16" s="17"/>
      <c r="N16" s="3"/>
      <c r="O16" s="6"/>
      <c r="P16" s="9"/>
      <c r="Q16" s="17"/>
      <c r="R16" s="3"/>
      <c r="S16" s="6"/>
      <c r="T16" s="9"/>
      <c r="U16" s="17"/>
    </row>
    <row r="17" spans="1:21" x14ac:dyDescent="0.25">
      <c r="A17" t="s">
        <v>18</v>
      </c>
      <c r="B17" s="35"/>
      <c r="C17" s="39">
        <f t="shared" ref="C17:C19" si="38">+B17</f>
        <v>0</v>
      </c>
      <c r="D17" s="40">
        <f>+C17</f>
        <v>0</v>
      </c>
      <c r="E17" s="12">
        <f>+D17</f>
        <v>0</v>
      </c>
      <c r="F17" s="3">
        <v>0</v>
      </c>
      <c r="G17" s="6">
        <f t="shared" ref="G17:G19" si="39">+F17</f>
        <v>0</v>
      </c>
      <c r="H17" s="9">
        <f>+G17</f>
        <v>0</v>
      </c>
      <c r="I17" s="17">
        <f>+H17</f>
        <v>0</v>
      </c>
      <c r="J17" s="3">
        <v>2000</v>
      </c>
      <c r="K17" s="6">
        <f t="shared" ref="K17:L19" si="40">+J17</f>
        <v>2000</v>
      </c>
      <c r="L17" s="9">
        <f>+K17</f>
        <v>2000</v>
      </c>
      <c r="M17" s="17">
        <f>+L17</f>
        <v>2000</v>
      </c>
      <c r="N17" s="3"/>
      <c r="O17" s="6">
        <f t="shared" ref="O17:O19" si="41">+N17</f>
        <v>0</v>
      </c>
      <c r="P17" s="9">
        <f>+O17</f>
        <v>0</v>
      </c>
      <c r="Q17" s="17">
        <f>+P17</f>
        <v>0</v>
      </c>
      <c r="R17" s="3"/>
      <c r="S17" s="6">
        <f t="shared" ref="S17:S19" si="42">+R17</f>
        <v>0</v>
      </c>
      <c r="T17" s="9">
        <f>+S17</f>
        <v>0</v>
      </c>
      <c r="U17" s="17">
        <f>+T17</f>
        <v>0</v>
      </c>
    </row>
    <row r="18" spans="1:21" x14ac:dyDescent="0.25">
      <c r="A18" t="s">
        <v>19</v>
      </c>
      <c r="B18" s="35"/>
      <c r="C18" s="39">
        <f t="shared" si="38"/>
        <v>0</v>
      </c>
      <c r="D18" s="40">
        <f t="shared" ref="D18:D19" si="43">+C18</f>
        <v>0</v>
      </c>
      <c r="E18" s="12">
        <f t="shared" ref="E18:E19" si="44">+D18</f>
        <v>0</v>
      </c>
      <c r="F18" s="3">
        <v>0</v>
      </c>
      <c r="G18" s="6">
        <f t="shared" si="39"/>
        <v>0</v>
      </c>
      <c r="H18" s="9">
        <f t="shared" ref="H18:H19" si="45">+G18</f>
        <v>0</v>
      </c>
      <c r="I18" s="17">
        <f t="shared" ref="I18:I19" si="46">+H18</f>
        <v>0</v>
      </c>
      <c r="J18" s="3">
        <v>13000</v>
      </c>
      <c r="K18" s="6">
        <f t="shared" si="40"/>
        <v>13000</v>
      </c>
      <c r="L18" s="9">
        <f t="shared" si="40"/>
        <v>13000</v>
      </c>
      <c r="M18" s="17">
        <f t="shared" ref="M18" si="47">+L18</f>
        <v>13000</v>
      </c>
      <c r="N18" s="3"/>
      <c r="O18" s="6">
        <f t="shared" si="41"/>
        <v>0</v>
      </c>
      <c r="P18" s="9">
        <f t="shared" ref="P18:P19" si="48">+O18</f>
        <v>0</v>
      </c>
      <c r="Q18" s="17">
        <f t="shared" ref="Q18:Q19" si="49">+P18</f>
        <v>0</v>
      </c>
      <c r="R18" s="3">
        <v>125000</v>
      </c>
      <c r="S18" s="6">
        <f t="shared" si="42"/>
        <v>125000</v>
      </c>
      <c r="T18" s="9">
        <f t="shared" ref="T18:T19" si="50">+S18</f>
        <v>125000</v>
      </c>
      <c r="U18" s="17">
        <f t="shared" ref="U18:U19" si="51">+T18</f>
        <v>125000</v>
      </c>
    </row>
    <row r="19" spans="1:21" x14ac:dyDescent="0.25">
      <c r="A19" t="s">
        <v>20</v>
      </c>
      <c r="B19" s="35"/>
      <c r="C19" s="39">
        <f t="shared" si="38"/>
        <v>0</v>
      </c>
      <c r="D19" s="40">
        <f t="shared" si="43"/>
        <v>0</v>
      </c>
      <c r="E19" s="12">
        <f t="shared" si="44"/>
        <v>0</v>
      </c>
      <c r="F19" s="3">
        <v>0</v>
      </c>
      <c r="G19" s="6">
        <f t="shared" si="39"/>
        <v>0</v>
      </c>
      <c r="H19" s="9">
        <f t="shared" si="45"/>
        <v>0</v>
      </c>
      <c r="I19" s="17">
        <f t="shared" si="46"/>
        <v>0</v>
      </c>
      <c r="J19" s="3">
        <v>3500</v>
      </c>
      <c r="K19" s="6">
        <f t="shared" si="40"/>
        <v>3500</v>
      </c>
      <c r="L19" s="9">
        <f t="shared" si="40"/>
        <v>3500</v>
      </c>
      <c r="M19" s="17">
        <f t="shared" ref="M19" si="52">+L19</f>
        <v>3500</v>
      </c>
      <c r="N19" s="3"/>
      <c r="O19" s="6">
        <f t="shared" si="41"/>
        <v>0</v>
      </c>
      <c r="P19" s="9">
        <f t="shared" si="48"/>
        <v>0</v>
      </c>
      <c r="Q19" s="17">
        <f t="shared" si="49"/>
        <v>0</v>
      </c>
      <c r="R19" s="3"/>
      <c r="S19" s="6">
        <f t="shared" si="42"/>
        <v>0</v>
      </c>
      <c r="T19" s="9">
        <f t="shared" si="50"/>
        <v>0</v>
      </c>
      <c r="U19" s="17">
        <f t="shared" si="51"/>
        <v>0</v>
      </c>
    </row>
    <row r="20" spans="1:21" x14ac:dyDescent="0.25">
      <c r="B20" s="4">
        <f t="shared" ref="B20:I20" si="53">SUM(B17:B19)</f>
        <v>0</v>
      </c>
      <c r="C20" s="44">
        <f t="shared" si="53"/>
        <v>0</v>
      </c>
      <c r="D20" s="45">
        <f t="shared" si="53"/>
        <v>0</v>
      </c>
      <c r="E20" s="46">
        <f t="shared" si="53"/>
        <v>0</v>
      </c>
      <c r="F20" s="4">
        <f t="shared" si="53"/>
        <v>0</v>
      </c>
      <c r="G20" s="7">
        <f t="shared" si="53"/>
        <v>0</v>
      </c>
      <c r="H20" s="10">
        <f t="shared" si="53"/>
        <v>0</v>
      </c>
      <c r="I20" s="18">
        <f t="shared" si="53"/>
        <v>0</v>
      </c>
      <c r="J20" s="4">
        <f t="shared" ref="J20:N20" si="54">SUM(J17:J19)</f>
        <v>18500</v>
      </c>
      <c r="K20" s="7">
        <f t="shared" si="54"/>
        <v>18500</v>
      </c>
      <c r="L20" s="10">
        <f t="shared" si="54"/>
        <v>18500</v>
      </c>
      <c r="M20" s="18">
        <f t="shared" si="54"/>
        <v>18500</v>
      </c>
      <c r="N20" s="4">
        <f t="shared" si="54"/>
        <v>0</v>
      </c>
      <c r="O20" s="7">
        <f t="shared" ref="O20:Q20" si="55">SUM(O17:O19)</f>
        <v>0</v>
      </c>
      <c r="P20" s="10">
        <f t="shared" si="55"/>
        <v>0</v>
      </c>
      <c r="Q20" s="18">
        <f t="shared" si="55"/>
        <v>0</v>
      </c>
      <c r="R20" s="4">
        <f t="shared" ref="R20:U20" si="56">SUM(R17:R19)</f>
        <v>125000</v>
      </c>
      <c r="S20" s="7">
        <f t="shared" si="56"/>
        <v>125000</v>
      </c>
      <c r="T20" s="10">
        <f t="shared" si="56"/>
        <v>125000</v>
      </c>
      <c r="U20" s="18">
        <f t="shared" si="56"/>
        <v>125000</v>
      </c>
    </row>
    <row r="21" spans="1:21" x14ac:dyDescent="0.25">
      <c r="B21" s="3"/>
      <c r="C21" s="39"/>
      <c r="D21" s="40"/>
      <c r="E21" s="12"/>
      <c r="F21" s="3"/>
      <c r="G21" s="6"/>
      <c r="H21" s="9"/>
      <c r="I21" s="17"/>
      <c r="J21" s="3"/>
      <c r="K21" s="6"/>
      <c r="L21" s="9"/>
      <c r="M21" s="17"/>
      <c r="N21" s="3"/>
      <c r="O21" s="6"/>
      <c r="P21" s="9"/>
      <c r="Q21" s="17"/>
      <c r="R21" s="3"/>
      <c r="S21" s="6"/>
      <c r="T21" s="9"/>
      <c r="U21" s="17"/>
    </row>
    <row r="22" spans="1:21" x14ac:dyDescent="0.25">
      <c r="A22" s="1" t="s">
        <v>21</v>
      </c>
      <c r="B22" s="3"/>
      <c r="C22" s="39"/>
      <c r="D22" s="40"/>
      <c r="E22" s="12"/>
      <c r="F22" s="3"/>
      <c r="G22" s="6"/>
      <c r="H22" s="9"/>
      <c r="I22" s="17"/>
      <c r="J22" s="3"/>
      <c r="K22" s="6"/>
      <c r="L22" s="9"/>
      <c r="M22" s="17"/>
      <c r="N22" s="3"/>
      <c r="O22" s="6"/>
      <c r="P22" s="9"/>
      <c r="Q22" s="17"/>
      <c r="R22" s="3"/>
      <c r="S22" s="6"/>
      <c r="T22" s="9"/>
      <c r="U22" s="17"/>
    </row>
    <row r="23" spans="1:21" x14ac:dyDescent="0.25">
      <c r="A23" t="s">
        <v>22</v>
      </c>
      <c r="B23" s="35"/>
      <c r="C23" s="39">
        <f>+B23*0.8</f>
        <v>0</v>
      </c>
      <c r="D23" s="40">
        <f>+B23*0.8</f>
        <v>0</v>
      </c>
      <c r="E23" s="12">
        <f>+B23*0.8</f>
        <v>0</v>
      </c>
      <c r="F23" s="3">
        <v>14000</v>
      </c>
      <c r="G23" s="6">
        <f>+F23*0.8</f>
        <v>11200</v>
      </c>
      <c r="H23" s="9">
        <f>+F23*0.8</f>
        <v>11200</v>
      </c>
      <c r="I23" s="17">
        <f>+F23*0.8</f>
        <v>11200</v>
      </c>
      <c r="J23" s="3">
        <f>35000+25000+17000+10000+15000</f>
        <v>102000</v>
      </c>
      <c r="K23" s="6">
        <f>+J23*0.8</f>
        <v>81600</v>
      </c>
      <c r="L23" s="9">
        <f>+J23*0.8</f>
        <v>81600</v>
      </c>
      <c r="M23" s="17">
        <f>+J23*0.8</f>
        <v>81600</v>
      </c>
      <c r="N23" s="3">
        <v>104500</v>
      </c>
      <c r="O23" s="6">
        <f>+N23*0.8</f>
        <v>83600</v>
      </c>
      <c r="P23" s="9">
        <f>+N23*0.8</f>
        <v>83600</v>
      </c>
      <c r="Q23" s="17">
        <f>+N23*0.8</f>
        <v>83600</v>
      </c>
      <c r="R23" s="3">
        <v>15000</v>
      </c>
      <c r="S23" s="6">
        <f>+R23*0.8</f>
        <v>12000</v>
      </c>
      <c r="T23" s="9">
        <f>+R23*0.8</f>
        <v>12000</v>
      </c>
      <c r="U23" s="17">
        <f>+R23*0.8</f>
        <v>12000</v>
      </c>
    </row>
    <row r="24" spans="1:21" x14ac:dyDescent="0.25">
      <c r="A24" t="s">
        <v>23</v>
      </c>
      <c r="B24" s="35"/>
      <c r="C24" s="39">
        <f t="shared" ref="C24" si="57">+B24*0.8</f>
        <v>0</v>
      </c>
      <c r="D24" s="40">
        <f t="shared" ref="D24" si="58">+B24*0.8</f>
        <v>0</v>
      </c>
      <c r="E24" s="12">
        <f t="shared" ref="E24" si="59">+B24*0.8</f>
        <v>0</v>
      </c>
      <c r="F24" s="3">
        <v>10000</v>
      </c>
      <c r="G24" s="6">
        <f t="shared" ref="G24" si="60">+F24*0.8</f>
        <v>8000</v>
      </c>
      <c r="H24" s="9">
        <f t="shared" ref="H24" si="61">+F24*0.8</f>
        <v>8000</v>
      </c>
      <c r="I24" s="17">
        <f t="shared" ref="I24" si="62">+F24*0.8</f>
        <v>8000</v>
      </c>
      <c r="J24" s="3">
        <f>6000+1000</f>
        <v>7000</v>
      </c>
      <c r="K24" s="6">
        <f t="shared" ref="K24:K29" si="63">+J24*0.8</f>
        <v>5600</v>
      </c>
      <c r="L24" s="9">
        <f t="shared" ref="L24:L29" si="64">+J24*0.8</f>
        <v>5600</v>
      </c>
      <c r="M24" s="17">
        <f t="shared" ref="M24:M29" si="65">+J24*0.8</f>
        <v>5600</v>
      </c>
      <c r="N24" s="3">
        <v>38200</v>
      </c>
      <c r="O24" s="6">
        <f t="shared" ref="O24" si="66">+N24*0.8</f>
        <v>30560</v>
      </c>
      <c r="P24" s="9">
        <f t="shared" ref="P24" si="67">+N24*0.8</f>
        <v>30560</v>
      </c>
      <c r="Q24" s="17">
        <f t="shared" ref="Q24" si="68">+N24*0.8</f>
        <v>30560</v>
      </c>
      <c r="R24" s="3">
        <v>18000</v>
      </c>
      <c r="S24" s="6">
        <f t="shared" ref="S24" si="69">+R24*0.8</f>
        <v>14400</v>
      </c>
      <c r="T24" s="9">
        <f t="shared" ref="T24" si="70">+R24*0.8</f>
        <v>14400</v>
      </c>
      <c r="U24" s="17">
        <f t="shared" ref="U24" si="71">+R24*0.8</f>
        <v>14400</v>
      </c>
    </row>
    <row r="25" spans="1:21" x14ac:dyDescent="0.25">
      <c r="A25" t="s">
        <v>24</v>
      </c>
      <c r="B25" s="36"/>
      <c r="C25" s="39">
        <f>+B33</f>
        <v>0</v>
      </c>
      <c r="D25" s="40">
        <f>+B33</f>
        <v>0</v>
      </c>
      <c r="E25" s="12">
        <f>+B33</f>
        <v>0</v>
      </c>
      <c r="F25" s="3"/>
      <c r="G25" s="6">
        <f>+F33</f>
        <v>17000</v>
      </c>
      <c r="H25" s="9">
        <f>+F33</f>
        <v>17000</v>
      </c>
      <c r="I25" s="17">
        <f>+F33</f>
        <v>17000</v>
      </c>
      <c r="J25" s="3"/>
      <c r="K25" s="6">
        <f>+J33</f>
        <v>57000</v>
      </c>
      <c r="L25" s="9">
        <f>+J33</f>
        <v>57000</v>
      </c>
      <c r="M25" s="17">
        <f>+J33</f>
        <v>57000</v>
      </c>
      <c r="N25" s="3"/>
      <c r="O25" s="6">
        <f>+N33</f>
        <v>58280</v>
      </c>
      <c r="P25" s="9">
        <f>+N33</f>
        <v>58280</v>
      </c>
      <c r="Q25" s="17">
        <f>+N33</f>
        <v>58280</v>
      </c>
      <c r="R25" s="3"/>
      <c r="S25" s="6">
        <f>+R33</f>
        <v>60000</v>
      </c>
      <c r="T25" s="9">
        <f>+R33</f>
        <v>60000</v>
      </c>
      <c r="U25" s="17">
        <f>+R33</f>
        <v>60000</v>
      </c>
    </row>
    <row r="26" spans="1:21" x14ac:dyDescent="0.25">
      <c r="A26" t="s">
        <v>25</v>
      </c>
      <c r="B26" s="36"/>
      <c r="C26" s="39">
        <f>+B34</f>
        <v>0</v>
      </c>
      <c r="D26" s="40">
        <f>+B34</f>
        <v>0</v>
      </c>
      <c r="E26" s="12">
        <f>+B34</f>
        <v>0</v>
      </c>
      <c r="F26" s="3"/>
      <c r="G26" s="6">
        <f>+F34</f>
        <v>10000</v>
      </c>
      <c r="H26" s="9">
        <f>+F34</f>
        <v>10000</v>
      </c>
      <c r="I26" s="17">
        <f>+F34</f>
        <v>10000</v>
      </c>
      <c r="J26" s="3"/>
      <c r="K26" s="6">
        <f>+J34</f>
        <v>30000</v>
      </c>
      <c r="L26" s="9">
        <f>+J34</f>
        <v>30000</v>
      </c>
      <c r="M26" s="17">
        <f>+J34</f>
        <v>30000</v>
      </c>
      <c r="N26" s="3"/>
      <c r="O26" s="6">
        <f>+N34</f>
        <v>36200</v>
      </c>
      <c r="P26" s="9">
        <f>+N34</f>
        <v>36200</v>
      </c>
      <c r="Q26" s="17">
        <f>+N34</f>
        <v>36200</v>
      </c>
      <c r="R26" s="3"/>
      <c r="S26" s="6">
        <f>+R34</f>
        <v>9000</v>
      </c>
      <c r="T26" s="9">
        <f>+R34</f>
        <v>9000</v>
      </c>
      <c r="U26" s="17">
        <f>+R34</f>
        <v>9000</v>
      </c>
    </row>
    <row r="27" spans="1:21" x14ac:dyDescent="0.25">
      <c r="A27" t="s">
        <v>26</v>
      </c>
      <c r="B27" s="35"/>
      <c r="C27" s="39">
        <f t="shared" ref="C27:C29" si="72">+B27*0.8</f>
        <v>0</v>
      </c>
      <c r="D27" s="40">
        <f t="shared" ref="D27:D29" si="73">+B27*0.8</f>
        <v>0</v>
      </c>
      <c r="E27" s="12">
        <f t="shared" ref="E27:E29" si="74">+B27*0.8</f>
        <v>0</v>
      </c>
      <c r="F27" s="3">
        <v>0</v>
      </c>
      <c r="G27" s="6">
        <f t="shared" ref="G27:G29" si="75">+F27*0.8</f>
        <v>0</v>
      </c>
      <c r="H27" s="9">
        <f t="shared" ref="H27:H29" si="76">+F27*0.8</f>
        <v>0</v>
      </c>
      <c r="I27" s="17">
        <f t="shared" ref="I27:I29" si="77">+F27*0.8</f>
        <v>0</v>
      </c>
      <c r="J27" s="3">
        <f>38000+5000+5000+1000</f>
        <v>49000</v>
      </c>
      <c r="K27" s="6">
        <f t="shared" si="63"/>
        <v>39200</v>
      </c>
      <c r="L27" s="9">
        <f t="shared" si="64"/>
        <v>39200</v>
      </c>
      <c r="M27" s="17">
        <f t="shared" si="65"/>
        <v>39200</v>
      </c>
      <c r="N27" s="3">
        <v>92000</v>
      </c>
      <c r="O27" s="6">
        <f t="shared" ref="O27:O29" si="78">+N27*0.8</f>
        <v>73600</v>
      </c>
      <c r="P27" s="9">
        <f t="shared" ref="P27:P29" si="79">+N27*0.8</f>
        <v>73600</v>
      </c>
      <c r="Q27" s="17">
        <f t="shared" ref="Q27:Q29" si="80">+N27*0.8</f>
        <v>73600</v>
      </c>
      <c r="R27" s="3">
        <v>25000</v>
      </c>
      <c r="S27" s="6">
        <f t="shared" ref="S27:S29" si="81">+R27*0.8</f>
        <v>20000</v>
      </c>
      <c r="T27" s="9">
        <f t="shared" ref="T27:T29" si="82">+R27*0.8</f>
        <v>20000</v>
      </c>
      <c r="U27" s="17">
        <f t="shared" ref="U27:U29" si="83">+R27*0.8</f>
        <v>20000</v>
      </c>
    </row>
    <row r="28" spans="1:21" x14ac:dyDescent="0.25">
      <c r="A28" t="s">
        <v>16</v>
      </c>
      <c r="B28" s="35"/>
      <c r="C28" s="39">
        <f t="shared" si="72"/>
        <v>0</v>
      </c>
      <c r="D28" s="40">
        <f t="shared" si="73"/>
        <v>0</v>
      </c>
      <c r="E28" s="12">
        <f t="shared" si="74"/>
        <v>0</v>
      </c>
      <c r="F28" s="3">
        <v>7500</v>
      </c>
      <c r="G28" s="6">
        <f t="shared" si="75"/>
        <v>6000</v>
      </c>
      <c r="H28" s="9">
        <f t="shared" si="76"/>
        <v>6000</v>
      </c>
      <c r="I28" s="17">
        <f t="shared" si="77"/>
        <v>6000</v>
      </c>
      <c r="J28" s="3"/>
      <c r="K28" s="6">
        <f t="shared" si="63"/>
        <v>0</v>
      </c>
      <c r="L28" s="9">
        <f t="shared" si="64"/>
        <v>0</v>
      </c>
      <c r="M28" s="17">
        <f t="shared" si="65"/>
        <v>0</v>
      </c>
      <c r="N28" s="3">
        <v>48500</v>
      </c>
      <c r="O28" s="6">
        <f t="shared" si="78"/>
        <v>38800</v>
      </c>
      <c r="P28" s="9">
        <f t="shared" si="79"/>
        <v>38800</v>
      </c>
      <c r="Q28" s="17">
        <f t="shared" si="80"/>
        <v>38800</v>
      </c>
      <c r="R28" s="3"/>
      <c r="S28" s="6">
        <f t="shared" si="81"/>
        <v>0</v>
      </c>
      <c r="T28" s="9">
        <f t="shared" si="82"/>
        <v>0</v>
      </c>
      <c r="U28" s="17">
        <f t="shared" si="83"/>
        <v>0</v>
      </c>
    </row>
    <row r="29" spans="1:21" x14ac:dyDescent="0.25">
      <c r="A29" t="s">
        <v>27</v>
      </c>
      <c r="B29" s="35"/>
      <c r="C29" s="39">
        <f t="shared" si="72"/>
        <v>0</v>
      </c>
      <c r="D29" s="40">
        <f t="shared" si="73"/>
        <v>0</v>
      </c>
      <c r="E29" s="12">
        <f t="shared" si="74"/>
        <v>0</v>
      </c>
      <c r="F29" s="3">
        <v>8000</v>
      </c>
      <c r="G29" s="6">
        <f t="shared" si="75"/>
        <v>6400</v>
      </c>
      <c r="H29" s="9">
        <f t="shared" si="76"/>
        <v>6400</v>
      </c>
      <c r="I29" s="17">
        <f t="shared" si="77"/>
        <v>6400</v>
      </c>
      <c r="J29" s="3">
        <f>1000+13000+2000+2000+4000+1000+8000+2000+1000</f>
        <v>34000</v>
      </c>
      <c r="K29" s="6">
        <f t="shared" si="63"/>
        <v>27200</v>
      </c>
      <c r="L29" s="9">
        <f t="shared" si="64"/>
        <v>27200</v>
      </c>
      <c r="M29" s="17">
        <f t="shared" si="65"/>
        <v>27200</v>
      </c>
      <c r="N29" s="3">
        <v>28000</v>
      </c>
      <c r="O29" s="6">
        <f t="shared" si="78"/>
        <v>22400</v>
      </c>
      <c r="P29" s="9">
        <f t="shared" si="79"/>
        <v>22400</v>
      </c>
      <c r="Q29" s="17">
        <f t="shared" si="80"/>
        <v>22400</v>
      </c>
      <c r="R29" s="3">
        <v>30000</v>
      </c>
      <c r="S29" s="6">
        <f t="shared" si="81"/>
        <v>24000</v>
      </c>
      <c r="T29" s="9">
        <f t="shared" si="82"/>
        <v>24000</v>
      </c>
      <c r="U29" s="17">
        <f t="shared" si="83"/>
        <v>24000</v>
      </c>
    </row>
    <row r="30" spans="1:21" x14ac:dyDescent="0.25">
      <c r="B30" s="4">
        <f t="shared" ref="B30:U30" si="84">SUM(B23:B29)</f>
        <v>0</v>
      </c>
      <c r="C30" s="44">
        <f t="shared" si="84"/>
        <v>0</v>
      </c>
      <c r="D30" s="45">
        <f t="shared" si="84"/>
        <v>0</v>
      </c>
      <c r="E30" s="46">
        <f t="shared" si="84"/>
        <v>0</v>
      </c>
      <c r="F30" s="4">
        <f t="shared" si="84"/>
        <v>39500</v>
      </c>
      <c r="G30" s="7">
        <f t="shared" si="84"/>
        <v>58600</v>
      </c>
      <c r="H30" s="10">
        <f t="shared" si="84"/>
        <v>58600</v>
      </c>
      <c r="I30" s="18">
        <f t="shared" si="84"/>
        <v>58600</v>
      </c>
      <c r="J30" s="4">
        <f t="shared" si="84"/>
        <v>192000</v>
      </c>
      <c r="K30" s="7">
        <f t="shared" si="84"/>
        <v>240600</v>
      </c>
      <c r="L30" s="10">
        <f t="shared" si="84"/>
        <v>240600</v>
      </c>
      <c r="M30" s="18">
        <f t="shared" si="84"/>
        <v>240600</v>
      </c>
      <c r="N30" s="4">
        <f t="shared" si="84"/>
        <v>311200</v>
      </c>
      <c r="O30" s="7">
        <f t="shared" si="84"/>
        <v>343440</v>
      </c>
      <c r="P30" s="10">
        <f t="shared" si="84"/>
        <v>343440</v>
      </c>
      <c r="Q30" s="18">
        <f t="shared" si="84"/>
        <v>343440</v>
      </c>
      <c r="R30" s="4">
        <f t="shared" si="84"/>
        <v>88000</v>
      </c>
      <c r="S30" s="7">
        <f t="shared" si="84"/>
        <v>139400</v>
      </c>
      <c r="T30" s="10">
        <f t="shared" si="84"/>
        <v>139400</v>
      </c>
      <c r="U30" s="18">
        <f t="shared" si="84"/>
        <v>139400</v>
      </c>
    </row>
    <row r="31" spans="1:21" x14ac:dyDescent="0.25">
      <c r="B31" s="3"/>
      <c r="C31" s="39"/>
      <c r="D31" s="40"/>
      <c r="E31" s="12"/>
      <c r="F31" s="3"/>
      <c r="G31" s="6"/>
      <c r="H31" s="9"/>
      <c r="I31" s="17"/>
      <c r="J31" s="3"/>
      <c r="K31" s="6"/>
      <c r="L31" s="9"/>
      <c r="M31" s="17"/>
      <c r="N31" s="3"/>
      <c r="O31" s="6"/>
      <c r="P31" s="9"/>
      <c r="Q31" s="17"/>
      <c r="R31" s="3"/>
      <c r="S31" s="6"/>
      <c r="T31" s="9"/>
      <c r="U31" s="17"/>
    </row>
    <row r="32" spans="1:21" x14ac:dyDescent="0.25">
      <c r="A32" s="1" t="s">
        <v>28</v>
      </c>
      <c r="B32" s="3"/>
      <c r="C32" s="39"/>
      <c r="D32" s="40"/>
      <c r="E32" s="12"/>
      <c r="F32" s="3"/>
      <c r="G32" s="6"/>
      <c r="H32" s="9"/>
      <c r="I32" s="17"/>
      <c r="J32" s="3"/>
      <c r="K32" s="6"/>
      <c r="L32" s="9"/>
      <c r="M32" s="17"/>
      <c r="N32" s="3"/>
      <c r="O32" s="6"/>
      <c r="P32" s="9"/>
      <c r="Q32" s="17"/>
      <c r="R32" s="3"/>
      <c r="S32" s="6"/>
      <c r="T32" s="9"/>
      <c r="U32" s="17"/>
    </row>
    <row r="33" spans="1:21" x14ac:dyDescent="0.25">
      <c r="A33" t="s">
        <v>24</v>
      </c>
      <c r="B33" s="35"/>
      <c r="C33" s="39"/>
      <c r="D33" s="40"/>
      <c r="E33" s="12">
        <f>+C33</f>
        <v>0</v>
      </c>
      <c r="F33" s="3">
        <v>17000</v>
      </c>
      <c r="G33" s="6"/>
      <c r="H33" s="9"/>
      <c r="I33" s="17">
        <f>+G33</f>
        <v>0</v>
      </c>
      <c r="J33" s="3">
        <v>57000</v>
      </c>
      <c r="K33" s="6"/>
      <c r="L33" s="9"/>
      <c r="M33" s="17">
        <f>+K33</f>
        <v>0</v>
      </c>
      <c r="N33" s="3">
        <v>58280</v>
      </c>
      <c r="O33" s="6"/>
      <c r="P33" s="9"/>
      <c r="Q33" s="17">
        <f>+O33</f>
        <v>0</v>
      </c>
      <c r="R33" s="3">
        <v>60000</v>
      </c>
      <c r="S33" s="6"/>
      <c r="T33" s="9"/>
      <c r="U33" s="17">
        <f>+S33</f>
        <v>0</v>
      </c>
    </row>
    <row r="34" spans="1:21" x14ac:dyDescent="0.25">
      <c r="A34" t="s">
        <v>25</v>
      </c>
      <c r="B34" s="35"/>
      <c r="C34" s="39"/>
      <c r="D34" s="40"/>
      <c r="E34" s="12">
        <f t="shared" ref="E34:E40" si="85">+C34</f>
        <v>0</v>
      </c>
      <c r="F34" s="3">
        <v>10000</v>
      </c>
      <c r="G34" s="6"/>
      <c r="H34" s="9"/>
      <c r="I34" s="17">
        <f t="shared" ref="I34:I40" si="86">+G34</f>
        <v>0</v>
      </c>
      <c r="J34" s="3">
        <v>30000</v>
      </c>
      <c r="K34" s="6"/>
      <c r="L34" s="9"/>
      <c r="M34" s="17">
        <f t="shared" ref="L34:M40" si="87">+K34</f>
        <v>0</v>
      </c>
      <c r="N34" s="3">
        <v>36200</v>
      </c>
      <c r="O34" s="6"/>
      <c r="P34" s="9"/>
      <c r="Q34" s="17">
        <f t="shared" ref="Q34:Q40" si="88">+O34</f>
        <v>0</v>
      </c>
      <c r="R34" s="3">
        <v>9000</v>
      </c>
      <c r="S34" s="6"/>
      <c r="T34" s="9"/>
      <c r="U34" s="17">
        <f t="shared" ref="U34:U40" si="89">+S34</f>
        <v>0</v>
      </c>
    </row>
    <row r="35" spans="1:21" x14ac:dyDescent="0.25">
      <c r="A35" t="s">
        <v>29</v>
      </c>
      <c r="B35" s="35"/>
      <c r="C35" s="39">
        <f t="shared" ref="C35:C40" si="90">+B35</f>
        <v>0</v>
      </c>
      <c r="D35" s="40">
        <f t="shared" ref="D35:D40" si="91">+B35</f>
        <v>0</v>
      </c>
      <c r="E35" s="12">
        <f t="shared" si="85"/>
        <v>0</v>
      </c>
      <c r="F35" s="3"/>
      <c r="G35" s="6">
        <f t="shared" ref="G35:G40" si="92">+F35</f>
        <v>0</v>
      </c>
      <c r="H35" s="9">
        <f t="shared" ref="H35:H40" si="93">+F35</f>
        <v>0</v>
      </c>
      <c r="I35" s="12">
        <f t="shared" si="86"/>
        <v>0</v>
      </c>
      <c r="J35" s="3"/>
      <c r="K35" s="6">
        <f t="shared" ref="K35:K40" si="94">+J35</f>
        <v>0</v>
      </c>
      <c r="L35" s="9">
        <f t="shared" si="87"/>
        <v>0</v>
      </c>
      <c r="M35" s="12">
        <f t="shared" si="87"/>
        <v>0</v>
      </c>
      <c r="N35" s="3"/>
      <c r="O35" s="6">
        <f t="shared" ref="O35:O40" si="95">+N35</f>
        <v>0</v>
      </c>
      <c r="P35" s="9">
        <f t="shared" ref="P35:P40" si="96">+N35</f>
        <v>0</v>
      </c>
      <c r="Q35" s="12">
        <f t="shared" si="88"/>
        <v>0</v>
      </c>
      <c r="R35" s="3"/>
      <c r="S35" s="6">
        <f t="shared" ref="S35:S40" si="97">+R35</f>
        <v>0</v>
      </c>
      <c r="T35" s="9">
        <f t="shared" ref="T35:T40" si="98">+R35</f>
        <v>0</v>
      </c>
      <c r="U35" s="12">
        <f t="shared" si="89"/>
        <v>0</v>
      </c>
    </row>
    <row r="36" spans="1:21" x14ac:dyDescent="0.25">
      <c r="A36" t="s">
        <v>30</v>
      </c>
      <c r="B36" s="35"/>
      <c r="C36" s="39">
        <f t="shared" si="90"/>
        <v>0</v>
      </c>
      <c r="D36" s="40">
        <f t="shared" si="91"/>
        <v>0</v>
      </c>
      <c r="E36" s="12">
        <f t="shared" si="85"/>
        <v>0</v>
      </c>
      <c r="F36" s="3"/>
      <c r="G36" s="6">
        <f t="shared" si="92"/>
        <v>0</v>
      </c>
      <c r="H36" s="9">
        <f t="shared" si="93"/>
        <v>0</v>
      </c>
      <c r="I36" s="12">
        <f t="shared" si="86"/>
        <v>0</v>
      </c>
      <c r="J36" s="3"/>
      <c r="K36" s="6">
        <f t="shared" si="94"/>
        <v>0</v>
      </c>
      <c r="L36" s="9">
        <f t="shared" si="87"/>
        <v>0</v>
      </c>
      <c r="M36" s="12">
        <f t="shared" si="87"/>
        <v>0</v>
      </c>
      <c r="N36" s="3"/>
      <c r="O36" s="6">
        <f t="shared" si="95"/>
        <v>0</v>
      </c>
      <c r="P36" s="9">
        <f t="shared" si="96"/>
        <v>0</v>
      </c>
      <c r="Q36" s="12">
        <f t="shared" si="88"/>
        <v>0</v>
      </c>
      <c r="R36" s="3"/>
      <c r="S36" s="6">
        <f t="shared" si="97"/>
        <v>0</v>
      </c>
      <c r="T36" s="9">
        <f t="shared" si="98"/>
        <v>0</v>
      </c>
      <c r="U36" s="12">
        <f t="shared" si="89"/>
        <v>0</v>
      </c>
    </row>
    <row r="37" spans="1:21" x14ac:dyDescent="0.25">
      <c r="A37" t="s">
        <v>31</v>
      </c>
      <c r="B37" s="35"/>
      <c r="C37" s="39">
        <f t="shared" si="90"/>
        <v>0</v>
      </c>
      <c r="D37" s="40">
        <f t="shared" si="91"/>
        <v>0</v>
      </c>
      <c r="E37" s="12">
        <f t="shared" si="85"/>
        <v>0</v>
      </c>
      <c r="F37" s="3"/>
      <c r="G37" s="6">
        <f t="shared" si="92"/>
        <v>0</v>
      </c>
      <c r="H37" s="9">
        <f t="shared" si="93"/>
        <v>0</v>
      </c>
      <c r="I37" s="17">
        <f t="shared" si="86"/>
        <v>0</v>
      </c>
      <c r="J37" s="3">
        <v>246000</v>
      </c>
      <c r="K37" s="6">
        <f t="shared" si="94"/>
        <v>246000</v>
      </c>
      <c r="L37" s="9">
        <f t="shared" si="87"/>
        <v>246000</v>
      </c>
      <c r="M37" s="17">
        <f t="shared" si="87"/>
        <v>246000</v>
      </c>
      <c r="N37" s="3"/>
      <c r="O37" s="6">
        <f t="shared" si="95"/>
        <v>0</v>
      </c>
      <c r="P37" s="9">
        <f t="shared" si="96"/>
        <v>0</v>
      </c>
      <c r="Q37" s="17">
        <f t="shared" si="88"/>
        <v>0</v>
      </c>
      <c r="R37" s="3">
        <v>280000</v>
      </c>
      <c r="S37" s="6">
        <f t="shared" si="97"/>
        <v>280000</v>
      </c>
      <c r="T37" s="9">
        <f t="shared" si="98"/>
        <v>280000</v>
      </c>
      <c r="U37" s="17">
        <f t="shared" si="89"/>
        <v>280000</v>
      </c>
    </row>
    <row r="38" spans="1:21" x14ac:dyDescent="0.25">
      <c r="A38" t="s">
        <v>32</v>
      </c>
      <c r="B38" s="35"/>
      <c r="C38" s="39">
        <f t="shared" si="90"/>
        <v>0</v>
      </c>
      <c r="D38" s="40">
        <f t="shared" si="91"/>
        <v>0</v>
      </c>
      <c r="E38" s="12">
        <f t="shared" si="85"/>
        <v>0</v>
      </c>
      <c r="F38" s="3">
        <v>1500</v>
      </c>
      <c r="G38" s="6">
        <f t="shared" si="92"/>
        <v>1500</v>
      </c>
      <c r="H38" s="9">
        <f t="shared" si="93"/>
        <v>1500</v>
      </c>
      <c r="I38" s="17">
        <f t="shared" si="86"/>
        <v>1500</v>
      </c>
      <c r="J38" s="3"/>
      <c r="K38" s="6">
        <f t="shared" si="94"/>
        <v>0</v>
      </c>
      <c r="L38" s="9">
        <f t="shared" si="87"/>
        <v>0</v>
      </c>
      <c r="M38" s="17">
        <f t="shared" si="87"/>
        <v>0</v>
      </c>
      <c r="N38" s="3">
        <v>5000</v>
      </c>
      <c r="O38" s="6">
        <f t="shared" si="95"/>
        <v>5000</v>
      </c>
      <c r="P38" s="9">
        <f t="shared" si="96"/>
        <v>5000</v>
      </c>
      <c r="Q38" s="17">
        <f t="shared" si="88"/>
        <v>5000</v>
      </c>
      <c r="R38" s="3"/>
      <c r="S38" s="6">
        <f t="shared" si="97"/>
        <v>0</v>
      </c>
      <c r="T38" s="9">
        <f t="shared" si="98"/>
        <v>0</v>
      </c>
      <c r="U38" s="17">
        <f t="shared" si="89"/>
        <v>0</v>
      </c>
    </row>
    <row r="39" spans="1:21" x14ac:dyDescent="0.25">
      <c r="A39" t="s">
        <v>33</v>
      </c>
      <c r="B39" s="35"/>
      <c r="C39" s="39">
        <f t="shared" si="90"/>
        <v>0</v>
      </c>
      <c r="D39" s="40">
        <f t="shared" si="91"/>
        <v>0</v>
      </c>
      <c r="E39" s="12">
        <f t="shared" si="85"/>
        <v>0</v>
      </c>
      <c r="F39" s="3">
        <v>0</v>
      </c>
      <c r="G39" s="6">
        <f t="shared" si="92"/>
        <v>0</v>
      </c>
      <c r="H39" s="9">
        <f t="shared" si="93"/>
        <v>0</v>
      </c>
      <c r="I39" s="17">
        <f t="shared" si="86"/>
        <v>0</v>
      </c>
      <c r="J39" s="3">
        <v>23000</v>
      </c>
      <c r="K39" s="6">
        <f t="shared" si="94"/>
        <v>23000</v>
      </c>
      <c r="L39" s="9">
        <f t="shared" si="87"/>
        <v>23000</v>
      </c>
      <c r="M39" s="17">
        <f t="shared" si="87"/>
        <v>23000</v>
      </c>
      <c r="N39" s="3">
        <v>42800</v>
      </c>
      <c r="O39" s="6">
        <f t="shared" si="95"/>
        <v>42800</v>
      </c>
      <c r="P39" s="9">
        <f t="shared" si="96"/>
        <v>42800</v>
      </c>
      <c r="Q39" s="17">
        <f t="shared" si="88"/>
        <v>42800</v>
      </c>
      <c r="R39" s="3"/>
      <c r="S39" s="6">
        <f t="shared" si="97"/>
        <v>0</v>
      </c>
      <c r="T39" s="9">
        <f t="shared" si="98"/>
        <v>0</v>
      </c>
      <c r="U39" s="17">
        <f t="shared" si="89"/>
        <v>0</v>
      </c>
    </row>
    <row r="40" spans="1:21" x14ac:dyDescent="0.25">
      <c r="A40" t="s">
        <v>34</v>
      </c>
      <c r="B40" s="35"/>
      <c r="C40" s="39">
        <f t="shared" si="90"/>
        <v>0</v>
      </c>
      <c r="D40" s="40">
        <f t="shared" si="91"/>
        <v>0</v>
      </c>
      <c r="E40" s="12">
        <f t="shared" si="85"/>
        <v>0</v>
      </c>
      <c r="F40" s="3">
        <v>0</v>
      </c>
      <c r="G40" s="6">
        <f t="shared" si="92"/>
        <v>0</v>
      </c>
      <c r="H40" s="9">
        <f t="shared" si="93"/>
        <v>0</v>
      </c>
      <c r="I40" s="17">
        <f t="shared" si="86"/>
        <v>0</v>
      </c>
      <c r="J40" s="3">
        <v>5000</v>
      </c>
      <c r="K40" s="6">
        <f t="shared" si="94"/>
        <v>5000</v>
      </c>
      <c r="L40" s="9">
        <f t="shared" si="87"/>
        <v>5000</v>
      </c>
      <c r="M40" s="17">
        <f t="shared" si="87"/>
        <v>5000</v>
      </c>
      <c r="N40" s="3">
        <v>1500</v>
      </c>
      <c r="O40" s="6">
        <f t="shared" si="95"/>
        <v>1500</v>
      </c>
      <c r="P40" s="9">
        <f t="shared" si="96"/>
        <v>1500</v>
      </c>
      <c r="Q40" s="17">
        <f t="shared" si="88"/>
        <v>1500</v>
      </c>
      <c r="R40" s="3"/>
      <c r="S40" s="6">
        <f t="shared" si="97"/>
        <v>0</v>
      </c>
      <c r="T40" s="9">
        <f t="shared" si="98"/>
        <v>0</v>
      </c>
      <c r="U40" s="17">
        <f t="shared" si="89"/>
        <v>0</v>
      </c>
    </row>
    <row r="41" spans="1:21" x14ac:dyDescent="0.25">
      <c r="B41" s="4">
        <f t="shared" ref="B41:I41" si="99">SUM(B33:B40)</f>
        <v>0</v>
      </c>
      <c r="C41" s="44">
        <f t="shared" si="99"/>
        <v>0</v>
      </c>
      <c r="D41" s="45">
        <f t="shared" si="99"/>
        <v>0</v>
      </c>
      <c r="E41" s="46">
        <f t="shared" si="99"/>
        <v>0</v>
      </c>
      <c r="F41" s="4">
        <f t="shared" si="99"/>
        <v>28500</v>
      </c>
      <c r="G41" s="7">
        <f t="shared" si="99"/>
        <v>1500</v>
      </c>
      <c r="H41" s="10">
        <f t="shared" si="99"/>
        <v>1500</v>
      </c>
      <c r="I41" s="18">
        <f t="shared" si="99"/>
        <v>1500</v>
      </c>
      <c r="J41" s="4">
        <f t="shared" ref="J41:N41" si="100">SUM(J33:J40)</f>
        <v>361000</v>
      </c>
      <c r="K41" s="7">
        <f t="shared" si="100"/>
        <v>274000</v>
      </c>
      <c r="L41" s="10">
        <f t="shared" si="100"/>
        <v>274000</v>
      </c>
      <c r="M41" s="18">
        <f t="shared" si="100"/>
        <v>274000</v>
      </c>
      <c r="N41" s="4">
        <f t="shared" si="100"/>
        <v>143780</v>
      </c>
      <c r="O41" s="7">
        <f t="shared" ref="O41:Q41" si="101">SUM(O33:O40)</f>
        <v>49300</v>
      </c>
      <c r="P41" s="10">
        <f t="shared" si="101"/>
        <v>49300</v>
      </c>
      <c r="Q41" s="18">
        <f t="shared" si="101"/>
        <v>49300</v>
      </c>
      <c r="R41" s="4">
        <f t="shared" ref="R41:U41" si="102">SUM(R33:R40)</f>
        <v>349000</v>
      </c>
      <c r="S41" s="7">
        <f t="shared" si="102"/>
        <v>280000</v>
      </c>
      <c r="T41" s="10">
        <f t="shared" si="102"/>
        <v>280000</v>
      </c>
      <c r="U41" s="18">
        <f t="shared" si="102"/>
        <v>280000</v>
      </c>
    </row>
    <row r="42" spans="1:21" x14ac:dyDescent="0.25">
      <c r="B42" s="3"/>
      <c r="C42" s="39"/>
      <c r="D42" s="40"/>
      <c r="E42" s="12"/>
      <c r="F42" s="3"/>
      <c r="G42" s="6"/>
      <c r="H42" s="9"/>
      <c r="I42" s="17"/>
      <c r="J42" s="3"/>
      <c r="K42" s="6"/>
      <c r="L42" s="9"/>
      <c r="M42" s="17"/>
      <c r="N42" s="3"/>
      <c r="O42" s="6"/>
      <c r="P42" s="9"/>
      <c r="Q42" s="17"/>
      <c r="R42" s="3"/>
      <c r="S42" s="6"/>
      <c r="T42" s="9"/>
      <c r="U42" s="17"/>
    </row>
    <row r="43" spans="1:21" x14ac:dyDescent="0.25">
      <c r="A43" s="1" t="s">
        <v>35</v>
      </c>
      <c r="B43" s="4">
        <f t="shared" ref="B43:U43" si="103">+B14+B20-B30-B41</f>
        <v>0</v>
      </c>
      <c r="C43" s="44">
        <f t="shared" si="103"/>
        <v>0</v>
      </c>
      <c r="D43" s="45">
        <f t="shared" si="103"/>
        <v>0</v>
      </c>
      <c r="E43" s="46">
        <f t="shared" si="103"/>
        <v>0</v>
      </c>
      <c r="F43" s="4">
        <f t="shared" si="103"/>
        <v>0</v>
      </c>
      <c r="G43" s="7">
        <f t="shared" si="103"/>
        <v>7900</v>
      </c>
      <c r="H43" s="10">
        <f t="shared" si="103"/>
        <v>-5700</v>
      </c>
      <c r="I43" s="18">
        <f t="shared" si="103"/>
        <v>0</v>
      </c>
      <c r="J43" s="4">
        <f t="shared" si="103"/>
        <v>500</v>
      </c>
      <c r="K43" s="7">
        <f t="shared" si="103"/>
        <v>38900</v>
      </c>
      <c r="L43" s="10">
        <f t="shared" si="103"/>
        <v>-68100</v>
      </c>
      <c r="M43" s="18">
        <f t="shared" si="103"/>
        <v>500</v>
      </c>
      <c r="N43" s="4">
        <f t="shared" si="103"/>
        <v>53610</v>
      </c>
      <c r="O43" s="7">
        <f t="shared" si="103"/>
        <v>115850</v>
      </c>
      <c r="P43" s="10">
        <f t="shared" si="103"/>
        <v>14132</v>
      </c>
      <c r="Q43" s="18">
        <f t="shared" si="103"/>
        <v>53610</v>
      </c>
      <c r="R43" s="4">
        <f t="shared" si="103"/>
        <v>9400</v>
      </c>
      <c r="S43" s="7">
        <f t="shared" si="103"/>
        <v>27000</v>
      </c>
      <c r="T43" s="10">
        <f t="shared" si="103"/>
        <v>-37280</v>
      </c>
      <c r="U43" s="18">
        <f t="shared" si="103"/>
        <v>9400</v>
      </c>
    </row>
    <row r="44" spans="1:21" x14ac:dyDescent="0.25">
      <c r="A44" t="s">
        <v>36</v>
      </c>
      <c r="B44" s="3"/>
      <c r="C44" s="39">
        <f>+C14*1.25-B14</f>
        <v>0</v>
      </c>
      <c r="D44" s="40">
        <f>+D14*1.25-B14</f>
        <v>0</v>
      </c>
      <c r="E44" s="12">
        <f>+E14*1.25-C14</f>
        <v>0</v>
      </c>
      <c r="F44" s="3"/>
      <c r="G44" s="6">
        <f>+G14*1.25-F14</f>
        <v>17000</v>
      </c>
      <c r="H44" s="9">
        <f>+H14*1.25-F14</f>
        <v>0</v>
      </c>
      <c r="I44" s="17">
        <f>+I14*1.25-G14</f>
        <v>7125</v>
      </c>
      <c r="J44" s="3"/>
      <c r="K44" s="6">
        <f>+K14*1.25-J14</f>
        <v>133750</v>
      </c>
      <c r="L44" s="9">
        <f>+L14*1.25-J14</f>
        <v>0</v>
      </c>
      <c r="M44" s="17">
        <f>+M14*1.25-K14</f>
        <v>85750</v>
      </c>
      <c r="N44" s="3"/>
      <c r="O44" s="6">
        <f>+O14*1.25-N14</f>
        <v>127147.5</v>
      </c>
      <c r="P44" s="9">
        <f>+P14*1.25-N14</f>
        <v>0</v>
      </c>
      <c r="Q44" s="17">
        <f>+Q14*1.25-O14</f>
        <v>49347.5</v>
      </c>
      <c r="R44" s="3"/>
      <c r="S44" s="6">
        <f>+S14*1.25-R14</f>
        <v>80350</v>
      </c>
      <c r="T44" s="9">
        <f>+T14*1.25-R14</f>
        <v>0</v>
      </c>
      <c r="U44" s="17">
        <f>+U14*1.25-S14</f>
        <v>58350</v>
      </c>
    </row>
    <row r="45" spans="1:21" x14ac:dyDescent="0.25">
      <c r="A45" t="s">
        <v>37</v>
      </c>
      <c r="B45" s="5"/>
      <c r="C45" s="8">
        <f>+C43-B43</f>
        <v>0</v>
      </c>
      <c r="D45" s="11">
        <f>+D43-B43</f>
        <v>0</v>
      </c>
      <c r="E45" s="47">
        <f>+E43-B43</f>
        <v>0</v>
      </c>
      <c r="F45" s="5"/>
      <c r="G45" s="8">
        <f>+G43-F43</f>
        <v>7900</v>
      </c>
      <c r="H45" s="11">
        <f>+H43-F43</f>
        <v>-5700</v>
      </c>
      <c r="I45" s="19">
        <f>+I43-F43</f>
        <v>0</v>
      </c>
      <c r="J45" s="5"/>
      <c r="K45" s="8">
        <f>+K43-J43</f>
        <v>38400</v>
      </c>
      <c r="L45" s="11">
        <f>+L43-J43</f>
        <v>-68600</v>
      </c>
      <c r="M45" s="19">
        <f>+M43-J43</f>
        <v>0</v>
      </c>
      <c r="N45" s="5"/>
      <c r="O45" s="8">
        <f>+O43-N43</f>
        <v>62240</v>
      </c>
      <c r="P45" s="11">
        <f>+P43-N43</f>
        <v>-39478</v>
      </c>
      <c r="Q45" s="19">
        <f>+Q43-N43</f>
        <v>0</v>
      </c>
      <c r="R45" s="5"/>
      <c r="S45" s="8">
        <f>+S43-R43</f>
        <v>17600</v>
      </c>
      <c r="T45" s="11">
        <f>+T43-R43</f>
        <v>-46680</v>
      </c>
      <c r="U45" s="19">
        <f>+U43-R43</f>
        <v>0</v>
      </c>
    </row>
    <row r="46" spans="1:21" x14ac:dyDescent="0.25">
      <c r="A46" t="s">
        <v>38</v>
      </c>
      <c r="B46" s="13"/>
      <c r="C46" s="14" t="e">
        <f>+((C7*1.25)-B7)/B7</f>
        <v>#DIV/0!</v>
      </c>
      <c r="D46" s="15" t="e">
        <f>+((D7*1.25)-B7)/B7</f>
        <v>#DIV/0!</v>
      </c>
      <c r="E46" s="48" t="e">
        <f>+((E7*1.25)-B7)/B7</f>
        <v>#DIV/0!</v>
      </c>
      <c r="F46" s="13"/>
      <c r="G46" s="14">
        <f>+((G7*1.25)-F7)/F7</f>
        <v>0.25</v>
      </c>
      <c r="H46" s="15">
        <f>+((H7*1.25)-F7)/F7</f>
        <v>0</v>
      </c>
      <c r="I46" s="16">
        <f>+((I7*1.25)-F7)/F7</f>
        <v>0.19791666666666666</v>
      </c>
      <c r="J46" s="13"/>
      <c r="K46" s="14">
        <f>+((K7*1.25)-J7)/J7</f>
        <v>0.25</v>
      </c>
      <c r="L46" s="15">
        <f>+((L7*1.25)-J7)/J7</f>
        <v>0</v>
      </c>
      <c r="M46" s="16">
        <f>+((M7*1.25)-J7)/J7</f>
        <v>0.37282608695652175</v>
      </c>
      <c r="N46" s="13"/>
      <c r="O46" s="14">
        <f>+((O7*1.25)-N7)/N7</f>
        <v>0.25</v>
      </c>
      <c r="P46" s="15">
        <f>+((P7*1.25)-N7)/N7</f>
        <v>0</v>
      </c>
      <c r="Q46" s="16">
        <f>+((Q7*1.25)-N7)/N7</f>
        <v>0.14748647598553455</v>
      </c>
      <c r="R46" s="13"/>
      <c r="S46" s="14">
        <f>+((S7*1.25)-R7)/R7</f>
        <v>0.25</v>
      </c>
      <c r="T46" s="15">
        <f>+((T7*1.25)-R7)/R7</f>
        <v>0</v>
      </c>
      <c r="U46" s="16">
        <f>+((U7*1.25)-R7)/R7</f>
        <v>0.22322111706197398</v>
      </c>
    </row>
    <row r="47" spans="1:21" x14ac:dyDescent="0.25">
      <c r="A47" t="s">
        <v>39</v>
      </c>
      <c r="B47" s="13"/>
      <c r="C47" s="14" t="e">
        <f>+((C14*1.25)-B14)/B14</f>
        <v>#DIV/0!</v>
      </c>
      <c r="D47" s="15" t="e">
        <f>+((D14*1.25)-B14)/B14</f>
        <v>#DIV/0!</v>
      </c>
      <c r="E47" s="48" t="e">
        <f>+((E14*1.25)-B14)/B14</f>
        <v>#DIV/0!</v>
      </c>
      <c r="F47" s="13"/>
      <c r="G47" s="14">
        <f>+((G14*1.25)-F14)/F14</f>
        <v>0.25</v>
      </c>
      <c r="H47" s="15">
        <f>+((H14*1.25)-F14)/F14</f>
        <v>0</v>
      </c>
      <c r="I47" s="16">
        <f>+((I14*1.25)-F14)/F14</f>
        <v>0.10477941176470588</v>
      </c>
      <c r="J47" s="13"/>
      <c r="K47" s="14">
        <f>+((K14*1.25)-J14)/J14</f>
        <v>0.25</v>
      </c>
      <c r="L47" s="15">
        <f>+((L14*1.25)-J14)/J14</f>
        <v>0</v>
      </c>
      <c r="M47" s="16">
        <f>+((M14*1.25)-J14)/J14</f>
        <v>0.16028037383177571</v>
      </c>
      <c r="N47" s="13"/>
      <c r="O47" s="14">
        <f>+((O14*1.25)-N14)/N14</f>
        <v>0.25</v>
      </c>
      <c r="P47" s="15">
        <f>+((P14*1.25)-N14)/N14</f>
        <v>0</v>
      </c>
      <c r="Q47" s="16">
        <f>+((Q14*1.25)-N14)/N14</f>
        <v>9.7028057964175463E-2</v>
      </c>
      <c r="R47" s="13"/>
      <c r="S47" s="14">
        <f>+((S14*1.25)-R14)/R14</f>
        <v>0.25</v>
      </c>
      <c r="T47" s="15">
        <f>+((T14*1.25)-R14)/R14</f>
        <v>0</v>
      </c>
      <c r="U47" s="16">
        <f>+((U14*1.25)-R14)/R14</f>
        <v>0.18154947106409458</v>
      </c>
    </row>
  </sheetData>
  <sheetProtection algorithmName="SHA-512" hashValue="wcSjVgs8MCRCcpOUPKIW0ZlXcuLoTnDKC0u+oY8rM2EbNGfPNuIDbQKlvOdr47MGA2f+957Z3T4Mqds5M9ROWA==" saltValue="WdaibsaGQG4tkPnzUer6lg==" spinCount="100000" sheet="1" objects="1" scenarios="1"/>
  <mergeCells count="5">
    <mergeCell ref="J1:M1"/>
    <mergeCell ref="N1:Q1"/>
    <mergeCell ref="R1:U1"/>
    <mergeCell ref="B1:E1"/>
    <mergeCell ref="F1:I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a8109-05ba-4e79-b7ee-b72f310a5338" xsi:nil="true"/>
    <lcf76f155ced4ddcb4097134ff3c332f xmlns="7142b482-a2e3-43c2-bfca-9d67d4a2474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B662296D94428BB55CC17988BC4F" ma:contentTypeVersion="15" ma:contentTypeDescription="Opret et nyt dokument." ma:contentTypeScope="" ma:versionID="8846f91dde5bea9260d0fa7645864b9b">
  <xsd:schema xmlns:xsd="http://www.w3.org/2001/XMLSchema" xmlns:xs="http://www.w3.org/2001/XMLSchema" xmlns:p="http://schemas.microsoft.com/office/2006/metadata/properties" xmlns:ns2="7142b482-a2e3-43c2-bfca-9d67d4a2474d" xmlns:ns3="10ba8109-05ba-4e79-b7ee-b72f310a5338" targetNamespace="http://schemas.microsoft.com/office/2006/metadata/properties" ma:root="true" ma:fieldsID="be59af7b9052ab402603eb3af513a325" ns2:_="" ns3:_="">
    <xsd:import namespace="7142b482-a2e3-43c2-bfca-9d67d4a2474d"/>
    <xsd:import namespace="10ba8109-05ba-4e79-b7ee-b72f310a53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2b482-a2e3-43c2-bfca-9d67d4a24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ledmærker" ma:readOnly="false" ma:fieldId="{5cf76f15-5ced-4ddc-b409-7134ff3c332f}" ma:taxonomyMulti="true" ma:sspId="7f26c4c8-7c02-48a2-ba93-43ef5c49c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a8109-05ba-4e79-b7ee-b72f310a53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657d76-c76d-465b-9e60-0aa9b7b02a43}" ma:internalName="TaxCatchAll" ma:showField="CatchAllData" ma:web="10ba8109-05ba-4e79-b7ee-b72f310a53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FE47CA-EF6F-4F4C-A4DF-B1090CF3C1FF}">
  <ds:schemaRefs>
    <ds:schemaRef ds:uri="http://schemas.microsoft.com/office/2006/metadata/properties"/>
    <ds:schemaRef ds:uri="http://schemas.microsoft.com/office/infopath/2007/PartnerControls"/>
    <ds:schemaRef ds:uri="10ba8109-05ba-4e79-b7ee-b72f310a5338"/>
    <ds:schemaRef ds:uri="7142b482-a2e3-43c2-bfca-9d67d4a2474d"/>
  </ds:schemaRefs>
</ds:datastoreItem>
</file>

<file path=customXml/itemProps2.xml><?xml version="1.0" encoding="utf-8"?>
<ds:datastoreItem xmlns:ds="http://schemas.openxmlformats.org/officeDocument/2006/customXml" ds:itemID="{461EFF9C-F54F-44E2-9739-143187C88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2b482-a2e3-43c2-bfca-9d67d4a2474d"/>
    <ds:schemaRef ds:uri="10ba8109-05ba-4e79-b7ee-b72f310a53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BB4349-549F-4338-9EF6-5C7A8B0694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Momspligt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 Henningsen</dc:creator>
  <cp:keywords/>
  <dc:description/>
  <cp:lastModifiedBy>Morten Henningsen</cp:lastModifiedBy>
  <cp:revision/>
  <cp:lastPrinted>2025-09-24T11:27:14Z</cp:lastPrinted>
  <dcterms:created xsi:type="dcterms:W3CDTF">2025-09-15T10:13:10Z</dcterms:created>
  <dcterms:modified xsi:type="dcterms:W3CDTF">2025-09-24T12:37:38Z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0x0101009027B662296D94428BB55CC17988BC4F</vt:lpwstr>
  </property>
  <property fmtid="{D5CDD505-2E9C-101B-9397-08002B2CF9AE}" pid="3" name="MediaServiceImageTags">
    <vt:lpwstr/>
  </property>
</Properties>
</file>